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firstSheet="21" activeTab="23"/>
  </bookViews>
  <sheets>
    <sheet name="1FAOSTAT-Prodn Mundial Soya" sheetId="1" r:id="rId1"/>
    <sheet name="1FAOSTAT-Prodn Mundial Cártamo" sheetId="2" r:id="rId2"/>
    <sheet name="1FAOSTAT-Prodn Mundial Colza" sheetId="3" r:id="rId3"/>
    <sheet name="1FAOSTAT-Prodn Mundial Girasol" sheetId="4" r:id="rId4"/>
    <sheet name="1FAOSTAT-Prodn Mundial Ajonjolí" sheetId="5" r:id="rId5"/>
    <sheet name="2FAOSTAT-Prodn Mund Aceite V" sheetId="6" r:id="rId6"/>
    <sheet name="3FAOSTAT-Comercio Mundial Soya" sheetId="7" r:id="rId7"/>
    <sheet name="3FAOSTAT-Comercio MundCartamo" sheetId="8" r:id="rId8"/>
    <sheet name="3FAOSTAT-Comercio Mund Canola" sheetId="9" r:id="rId9"/>
    <sheet name="3FAOSTAT-Comercio MundGirasol" sheetId="10" r:id="rId10"/>
    <sheet name="4FAOSTAT-Comercio M AcSoya" sheetId="11" r:id="rId11"/>
    <sheet name="4FAOSTAT-Comercio M Ac Cartamo" sheetId="12" r:id="rId12"/>
    <sheet name="4FAOSTAT-Comercio Ac Canola" sheetId="13" r:id="rId13"/>
    <sheet name="4FAOSTAT-Comercio Ac Girasol" sheetId="14" r:id="rId14"/>
    <sheet name="5SIAP Soya Nacional" sheetId="15" r:id="rId15"/>
    <sheet name="5SIAP Soya Estados" sheetId="16" r:id="rId16"/>
    <sheet name="5SIAP Cártamo Nacional" sheetId="17" r:id="rId17"/>
    <sheet name="5SIAP Cártamo Estados" sheetId="18" r:id="rId18"/>
    <sheet name="5SIAP Canola Nacional" sheetId="19" r:id="rId19"/>
    <sheet name="5SIAP Canola Estados" sheetId="20" r:id="rId20"/>
    <sheet name="5SIAP Girasol Nacional" sheetId="21" r:id="rId21"/>
    <sheet name="5SIAP Girasol Estados" sheetId="22" r:id="rId22"/>
    <sheet name="6SIAP Ajonjoli Nacional" sheetId="23" r:id="rId23"/>
    <sheet name="6SIAP Ajonjoli Estados" sheetId="24" r:id="rId24"/>
  </sheets>
  <definedNames/>
  <calcPr fullCalcOnLoad="1"/>
</workbook>
</file>

<file path=xl/sharedStrings.xml><?xml version="1.0" encoding="utf-8"?>
<sst xmlns="http://schemas.openxmlformats.org/spreadsheetml/2006/main" count="1760" uniqueCount="218">
  <si>
    <t>PARÁMETROS PRODUCTIVOS INTERNACIONALES DE SOYA</t>
  </si>
  <si>
    <t>Superficie de soya cosechada a nivel mundial (Miles de hectáreas)</t>
  </si>
  <si>
    <t>País</t>
  </si>
  <si>
    <t>Estados Unidos</t>
  </si>
  <si>
    <t>Brasil</t>
  </si>
  <si>
    <t>Argentina</t>
  </si>
  <si>
    <t>India</t>
  </si>
  <si>
    <t>China</t>
  </si>
  <si>
    <t>Paraguay</t>
  </si>
  <si>
    <t>Canadá</t>
  </si>
  <si>
    <t>Bolivia</t>
  </si>
  <si>
    <t>Fed Rusia</t>
  </si>
  <si>
    <t>Ucrania</t>
  </si>
  <si>
    <t>México</t>
  </si>
  <si>
    <t>Resto</t>
  </si>
  <si>
    <t>Total</t>
  </si>
  <si>
    <t>Rendimiento de soya a nivel mundial (Toneladas/Hectárea)</t>
  </si>
  <si>
    <t>Turquía</t>
  </si>
  <si>
    <t>Italia</t>
  </si>
  <si>
    <t>Serbia</t>
  </si>
  <si>
    <t>Egipto</t>
  </si>
  <si>
    <t>Suiza</t>
  </si>
  <si>
    <t>Georgia</t>
  </si>
  <si>
    <t>Promedio mundial</t>
  </si>
  <si>
    <t>Promedio</t>
  </si>
  <si>
    <t>Producción de soya a nivel mundial (Miles de Toneladas)</t>
  </si>
  <si>
    <t>Uruguay</t>
  </si>
  <si>
    <t>PARÁMETROS PRODUCTIVOS INTERNACIONALES DE CÁRTAMO</t>
  </si>
  <si>
    <t>Superficie de cártamo cosechada a nivel mundial (Miles de Hectáreas)</t>
  </si>
  <si>
    <t>Kazajstán</t>
  </si>
  <si>
    <t>Kirguistán</t>
  </si>
  <si>
    <t>Tanzanía</t>
  </si>
  <si>
    <t>Australia</t>
  </si>
  <si>
    <t>Rendimiento de cártamo a nivel mundial (Toneladas/Hectárea)</t>
  </si>
  <si>
    <t>Etiopía</t>
  </si>
  <si>
    <t>Pakistán</t>
  </si>
  <si>
    <t>España</t>
  </si>
  <si>
    <t>Rusia</t>
  </si>
  <si>
    <t>Producción de cártamo a nivel mundial (Miles de Toneladas)</t>
  </si>
  <si>
    <t>PARÁMETROS PRODUCTIVOS INTERNACIONALES DE CANOLA</t>
  </si>
  <si>
    <t>Superficie cosechada de Canola a nivel mundial (Miles de Hectáreas)</t>
  </si>
  <si>
    <t>Francia</t>
  </si>
  <si>
    <t>Alemania</t>
  </si>
  <si>
    <t>Polonia</t>
  </si>
  <si>
    <t>Reino Unido</t>
  </si>
  <si>
    <t>Rendimiento de canola a nivel mundial (Toneladas/Hectárea)</t>
  </si>
  <si>
    <t>Países Bajos</t>
  </si>
  <si>
    <t>Chile</t>
  </si>
  <si>
    <t>Bélgica</t>
  </si>
  <si>
    <t>Dinamarca</t>
  </si>
  <si>
    <t>Luxemburgo</t>
  </si>
  <si>
    <t>Austria</t>
  </si>
  <si>
    <t>Producción de canola a nivel mundial (Miles de Toneladas)</t>
  </si>
  <si>
    <t>PARÁMETROS PRODUCTIVOS INTERNACIONALES DE GIRASOL</t>
  </si>
  <si>
    <t>Superficie de Girasol cosechada a nivel mundial (Miles de Hectáreas)</t>
  </si>
  <si>
    <t>Myanmar</t>
  </si>
  <si>
    <t>Rumania</t>
  </si>
  <si>
    <t>Bulgaria</t>
  </si>
  <si>
    <t>Rendimiento de Girasol a nivel mundial (Toneladas/Hectárea)</t>
  </si>
  <si>
    <t>Croacia</t>
  </si>
  <si>
    <t>Checa, Rep</t>
  </si>
  <si>
    <t>Eslovaquia</t>
  </si>
  <si>
    <t>Producción de Girasol a nivel mundial (Miles de Toneladas)</t>
  </si>
  <si>
    <t>Hungría</t>
  </si>
  <si>
    <t>PARÁMETROS PRODUCTIVOS INTERNACIONALES DE AJONJOLÍ</t>
  </si>
  <si>
    <t>Superficie de Ajonjolí cultivada a nivel mundial (Miles de Hectáreas)</t>
  </si>
  <si>
    <t>Sudán</t>
  </si>
  <si>
    <t>Nigeria</t>
  </si>
  <si>
    <t>Uganda</t>
  </si>
  <si>
    <t>Níger</t>
  </si>
  <si>
    <t>Burkina Faso</t>
  </si>
  <si>
    <t>Rendimiento de Ajonjolí a nivel mundial (Toneladas/Hectárea)</t>
  </si>
  <si>
    <t>Producción de Ajonjolí a nivel mundial (Miles de Toneladas)</t>
  </si>
  <si>
    <t>Somalia</t>
  </si>
  <si>
    <t>Producción mundial de Aceite de Soya (Miles de Toneladas)</t>
  </si>
  <si>
    <t>Estados Unidos de América</t>
  </si>
  <si>
    <t>Japón</t>
  </si>
  <si>
    <t>Producción mundial de Aceite de Cártamo (Miles de Toneladas)</t>
  </si>
  <si>
    <t>Uzbekistán</t>
  </si>
  <si>
    <t>Federación de Rusia</t>
  </si>
  <si>
    <t>Producción mundial de Aceite de Colza (Miles de Toneladas)</t>
  </si>
  <si>
    <t>Producción mundial de Aceite de Girasol (Miles de Toneladas)</t>
  </si>
  <si>
    <t>Producción mundial de Aceite de Ajonjolí (Miles de Toneladas)</t>
  </si>
  <si>
    <t>Corea</t>
  </si>
  <si>
    <t>República de Corea</t>
  </si>
  <si>
    <t>Bangladesh</t>
  </si>
  <si>
    <t>Irán</t>
  </si>
  <si>
    <t>Irán (República Islámica del)</t>
  </si>
  <si>
    <t>COMERCIO MUNDIAL DE SOYA</t>
  </si>
  <si>
    <t>IMPORTACIONES MUNDIALES DE SOYA</t>
  </si>
  <si>
    <t>Importaciones Mundiales de Semilla de Soya (Miles de Toneladas)</t>
  </si>
  <si>
    <t>Tailandia</t>
  </si>
  <si>
    <t>Indonesia</t>
  </si>
  <si>
    <t>Importaciones mundiales de semillas de Soya (Miles de Dólares)</t>
  </si>
  <si>
    <t>EXPORTACIONES MUNDIALES DE SOYA</t>
  </si>
  <si>
    <t>Exportaciones Mundiales de semilla de Soya (Miles de Toneladas)</t>
  </si>
  <si>
    <t>Sudáfrica</t>
  </si>
  <si>
    <t>Exportaciones mundiales de Semilla de Soya (Miles de Dólares)</t>
  </si>
  <si>
    <t>COMERCIO MUNDIAL DE CÁRTAMO</t>
  </si>
  <si>
    <t>IMPORTACIONES MUNDIALES DE CÁRTAMO</t>
  </si>
  <si>
    <t>Importaciones Mundiales de Semilla de Cártamo (Miles de Toneladas)</t>
  </si>
  <si>
    <t>Filipinas</t>
  </si>
  <si>
    <t>Swazilandia</t>
  </si>
  <si>
    <t>Albania</t>
  </si>
  <si>
    <t>Arabia Saudita</t>
  </si>
  <si>
    <t>Argelia</t>
  </si>
  <si>
    <t>Importaciones mundiales de semilla de Cártamo (Miles de Dólares)</t>
  </si>
  <si>
    <t>Zimbabwe</t>
  </si>
  <si>
    <t>Barbados</t>
  </si>
  <si>
    <t>EXPORTACIONES MUNDIALES DE CÁRTAMO</t>
  </si>
  <si>
    <t>Exportaciones mundiales de semilla de Cártamo (Miles de Toneladas)</t>
  </si>
  <si>
    <t>Bahrein</t>
  </si>
  <si>
    <t>Botswana</t>
  </si>
  <si>
    <t>Exportaciones Mundiales de semilla de Cártamo (Miles de Dólares)</t>
  </si>
  <si>
    <t>COMERCIO MUNDIAL DE CANOLA</t>
  </si>
  <si>
    <t>IMPORTACIONES MUNDIALES DE CANOLA</t>
  </si>
  <si>
    <t>Importaciones Mundiales de Semilla de Canola (Miles de Toneladas)</t>
  </si>
  <si>
    <t>Emiratos Árabes Unidos</t>
  </si>
  <si>
    <t>Importaciones mundiales de semillas de Canola (Miles de Dólares)</t>
  </si>
  <si>
    <t>EXPORTACIONES MUNDIALES DE CANOLA</t>
  </si>
  <si>
    <t>Exportaciones Mundiales de semilla de Canola (Miles de Toneladas)</t>
  </si>
  <si>
    <t>República Checa</t>
  </si>
  <si>
    <t>Lituania</t>
  </si>
  <si>
    <t>Exportaciones mundiales de Semilla de Canola (Miles de Dólares)</t>
  </si>
  <si>
    <t>COMERCIO MUNDIAL DE GIRASOL</t>
  </si>
  <si>
    <t>IMPORTACIONES MUNDIALES DE GIRASOL</t>
  </si>
  <si>
    <t>Importaciones Mundiales de Semilla de Girasol (Miles de Toneladas)</t>
  </si>
  <si>
    <t>Importaciones mundiales de semillas de Girasol (Miles de Dólares)</t>
  </si>
  <si>
    <t>EXPORTACIONES MUNDIALES DE GIRASOL</t>
  </si>
  <si>
    <t>Exportaciones Mundiales de semilla de Girasol (Miles de Toneladas)</t>
  </si>
  <si>
    <t>República de Moldova</t>
  </si>
  <si>
    <t>Exportaciones mundiales de semilla de Girasol (Miles de Dólares)</t>
  </si>
  <si>
    <t>COMERCIO MUNDIAL DE ACEITE DE SOYA</t>
  </si>
  <si>
    <t>IMPORTACIONES MUNDIALES DE ACEITE DE SOYA</t>
  </si>
  <si>
    <t>Importaciones mundiales de Aceite de Soya, Producción (Miles de Toneladas)</t>
  </si>
  <si>
    <t>Marruecos</t>
  </si>
  <si>
    <t>Perú</t>
  </si>
  <si>
    <t>Venezuela</t>
  </si>
  <si>
    <t>Importaciones de Aceite de Soya, Valor de la producción (Miles de Dólares)</t>
  </si>
  <si>
    <t>Venezuela (República Bolivariana de)</t>
  </si>
  <si>
    <t>EXPORTACIONES MUNDIALES DE ACEITE DE SOYA</t>
  </si>
  <si>
    <t>Exportaciones Mundiales de Aceite de Soya, Producción (Miles de Toneladas)</t>
  </si>
  <si>
    <t>Bolivia (Estado Plurinacional de)</t>
  </si>
  <si>
    <t>Malasia</t>
  </si>
  <si>
    <t>Exportaciones Mundiales de Aceite de Soya, Valor de la Producción (Miles de Dólares)</t>
  </si>
  <si>
    <t>COMERCIO MUNDIAL DE ACEITE DE CÁRTAMO</t>
  </si>
  <si>
    <t>IMPORTACIONES MUNDIALES DE ACEITE DE CÁRTAMO</t>
  </si>
  <si>
    <t>Importaciones mundiales de Aceite de Cártamo, Producción (Miles de Toneladas)</t>
  </si>
  <si>
    <t>Importaciones mundiales de Aceite de Cártamo, Valor de la Producción (Miles de Dólares)</t>
  </si>
  <si>
    <t>EXPORTACIONES MUNDIALES DE ACEITE DE CÁRTAMO</t>
  </si>
  <si>
    <t>Exportaciones mundiales de Aceite de Cártamo, Producción (Miles de Toneladas)</t>
  </si>
  <si>
    <t>Exportaciones mundiales de Aceite de Cártamo, Valor de la Producción (Miles de Dólares)</t>
  </si>
  <si>
    <t>COMERCIO MUNDIAL DE ACEITE DE CANOLA</t>
  </si>
  <si>
    <t>IMPORTACIONES MUNDIALES DE ACEITE DE CANOLA</t>
  </si>
  <si>
    <t>Importaciones mundiales de aceite de Canola, Producción (Miles de Toneladas)</t>
  </si>
  <si>
    <t>Noruega</t>
  </si>
  <si>
    <t>Importaciones de Aceite de Canola, Valor de la Producción (Miles de Dólares)</t>
  </si>
  <si>
    <t>Suecia</t>
  </si>
  <si>
    <t>EXPORTACIONES MUNDIALES DE ACEITE DE CANOLA</t>
  </si>
  <si>
    <t>Exportaciones Mundiales de Aceite de Canola, Producción (Miles de Toneladas)</t>
  </si>
  <si>
    <t>Exportaciones Mundiales de Aceite de Canola, Valor de la Producción (Miles de Dólares)</t>
  </si>
  <si>
    <t>COMERCIO MUNDIAL DE ACEITE DE GIRASOL</t>
  </si>
  <si>
    <t>IMPORTACIONES MUNDIALES DE ACEITE DE GIRASOL</t>
  </si>
  <si>
    <t>Importaciones mundiales de Aceite de Girasol, Producción (Miles de Toneladas)</t>
  </si>
  <si>
    <t>Iraq</t>
  </si>
  <si>
    <t>Importaciones de Aceite de Girasol, Valor de la Producción (Miles de Dólares)</t>
  </si>
  <si>
    <t>EXPORTACIONES MUNDIALES DE ACEITE DE GIRASOL</t>
  </si>
  <si>
    <t>Exportaciones mundiales de Aceite de girasol, Producción (Miles de Toneladas)</t>
  </si>
  <si>
    <t>Exportaciones mundiales de Aceite de Girasol, Valor de la Producción (Miles de Dólares)</t>
  </si>
  <si>
    <t>Soya R+T</t>
  </si>
  <si>
    <t>Nacional</t>
  </si>
  <si>
    <t>Superficie sembrada (ha)</t>
  </si>
  <si>
    <t>Superficie cosechada (ha)</t>
  </si>
  <si>
    <t>Superficie Siniestrada   ( Ha. )</t>
  </si>
  <si>
    <t>Volúmen Producción  ( Ton. )</t>
  </si>
  <si>
    <t>Valor Producción  ( $ )</t>
  </si>
  <si>
    <t>Rendimiento (Ton. / Ha. )</t>
  </si>
  <si>
    <t>Precio Medio Rural ($ / Ton.)</t>
  </si>
  <si>
    <t>Estado</t>
  </si>
  <si>
    <t>Tamaulipas</t>
  </si>
  <si>
    <t>San Luis Potosí</t>
  </si>
  <si>
    <t>Chiapas</t>
  </si>
  <si>
    <t>Veracruz</t>
  </si>
  <si>
    <t>Campeche</t>
  </si>
  <si>
    <t>Nayarit</t>
  </si>
  <si>
    <t>Aguascalientes</t>
  </si>
  <si>
    <t>Baja California</t>
  </si>
  <si>
    <t>Baja California Sur</t>
  </si>
  <si>
    <t>Coahuila</t>
  </si>
  <si>
    <t>Colima</t>
  </si>
  <si>
    <t>Chihuahua</t>
  </si>
  <si>
    <t>Durango</t>
  </si>
  <si>
    <t>Guanajuato</t>
  </si>
  <si>
    <t>Guerrero</t>
  </si>
  <si>
    <t>Jalisco</t>
  </si>
  <si>
    <t>Michoacán</t>
  </si>
  <si>
    <t>Morelos</t>
  </si>
  <si>
    <t>Nuevo León</t>
  </si>
  <si>
    <t>Oaxaca</t>
  </si>
  <si>
    <t>Querétaro</t>
  </si>
  <si>
    <t>Quintana Roo</t>
  </si>
  <si>
    <t>Sinaloa</t>
  </si>
  <si>
    <t>Sonora</t>
  </si>
  <si>
    <t>Tabasco</t>
  </si>
  <si>
    <t>Yucatán</t>
  </si>
  <si>
    <t>Puebla</t>
  </si>
  <si>
    <t>Zacatecas</t>
  </si>
  <si>
    <t>Cartamo R+T</t>
  </si>
  <si>
    <t>Indicador</t>
  </si>
  <si>
    <t>Michoacan</t>
  </si>
  <si>
    <t>Hidalgo</t>
  </si>
  <si>
    <t>Canola R+T</t>
  </si>
  <si>
    <t>Tlaxcala</t>
  </si>
  <si>
    <t xml:space="preserve">Puebla </t>
  </si>
  <si>
    <t>Valor Producción  ( $ Miles de pesos)</t>
  </si>
  <si>
    <t>Girasol R+T</t>
  </si>
  <si>
    <t>2..29</t>
  </si>
  <si>
    <t>Ajonjolí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</si>
</sst>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33" fillId="0" borderId="10" xfId="0" applyFon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165" fontId="0" fillId="0" borderId="2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9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31" xfId="0" applyFont="1" applyBorder="1" applyAlignment="1">
      <alignment/>
    </xf>
    <xf numFmtId="0" fontId="33" fillId="0" borderId="23" xfId="0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3" fontId="0" fillId="0" borderId="35" xfId="0" applyNumberFormat="1" applyBorder="1" applyAlignment="1">
      <alignment horizontal="center"/>
    </xf>
    <xf numFmtId="0" fontId="33" fillId="0" borderId="23" xfId="0" applyFont="1" applyBorder="1" applyAlignment="1">
      <alignment/>
    </xf>
    <xf numFmtId="164" fontId="0" fillId="0" borderId="35" xfId="0" applyNumberForma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3" fontId="0" fillId="0" borderId="37" xfId="0" applyNumberFormat="1" applyBorder="1" applyAlignment="1">
      <alignment/>
    </xf>
    <xf numFmtId="0" fontId="33" fillId="0" borderId="37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="70" zoomScaleNormal="70" zoomScalePageLayoutView="0" workbookViewId="0" topLeftCell="A22">
      <pane xSplit="1" topLeftCell="D1" activePane="topRight" state="frozen"/>
      <selection pane="topLeft" activeCell="A1" sqref="A1"/>
      <selection pane="topRight" activeCell="X17" sqref="X17"/>
    </sheetView>
  </sheetViews>
  <sheetFormatPr defaultColWidth="11.421875" defaultRowHeight="15"/>
  <cols>
    <col min="1" max="1" width="23.57421875" style="0" customWidth="1"/>
    <col min="21" max="22" width="9.28125" style="0" bestFit="1" customWidth="1"/>
  </cols>
  <sheetData>
    <row r="1" ht="15">
      <c r="A1" s="6" t="s">
        <v>0</v>
      </c>
    </row>
    <row r="3" ht="15.75" thickBot="1">
      <c r="A3" s="6" t="s">
        <v>1</v>
      </c>
    </row>
    <row r="4" spans="1:24" ht="15.75" thickBot="1">
      <c r="A4" s="2" t="s">
        <v>2</v>
      </c>
      <c r="B4" s="11">
        <v>1980</v>
      </c>
      <c r="C4" s="9">
        <v>1990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10">
        <v>2020</v>
      </c>
    </row>
    <row r="5" spans="1:24" ht="15">
      <c r="A5" s="3" t="s">
        <v>3</v>
      </c>
      <c r="B5" s="53">
        <v>27442.608</v>
      </c>
      <c r="C5" s="54">
        <v>22869.008</v>
      </c>
      <c r="D5" s="54">
        <v>29302.79</v>
      </c>
      <c r="E5" s="54">
        <v>29532.25</v>
      </c>
      <c r="F5" s="54">
        <v>29339</v>
      </c>
      <c r="G5" s="54">
        <v>29330.31</v>
      </c>
      <c r="H5" s="54">
        <v>29930.06</v>
      </c>
      <c r="I5" s="54">
        <v>28834.57</v>
      </c>
      <c r="J5" s="54">
        <v>30190.68</v>
      </c>
      <c r="K5" s="54">
        <v>30562.4</v>
      </c>
      <c r="L5" s="54">
        <v>30222.654</v>
      </c>
      <c r="M5" s="54">
        <v>30906.985</v>
      </c>
      <c r="N5" s="54">
        <v>31005.7</v>
      </c>
      <c r="O5" s="54">
        <v>29799.8</v>
      </c>
      <c r="P5" s="54">
        <v>30798</v>
      </c>
      <c r="Q5" s="54">
        <v>30703</v>
      </c>
      <c r="R5" s="54">
        <v>33613</v>
      </c>
      <c r="S5" s="54">
        <v>33123.47</v>
      </c>
      <c r="T5" s="54">
        <v>33482.43</v>
      </c>
      <c r="U5" s="54">
        <v>36228.66</v>
      </c>
      <c r="V5" s="54">
        <v>35448.42</v>
      </c>
      <c r="W5" s="54">
        <v>30327.06</v>
      </c>
      <c r="X5" s="55">
        <v>33313.27</v>
      </c>
    </row>
    <row r="6" spans="1:24" ht="15">
      <c r="A6" s="4" t="s">
        <v>4</v>
      </c>
      <c r="B6" s="50">
        <v>8774.023</v>
      </c>
      <c r="C6" s="14">
        <v>11487.3</v>
      </c>
      <c r="D6" s="14">
        <v>13640.026</v>
      </c>
      <c r="E6" s="14">
        <v>13974.3</v>
      </c>
      <c r="F6" s="14">
        <v>16365.4</v>
      </c>
      <c r="G6" s="14">
        <v>18524.769</v>
      </c>
      <c r="H6" s="14">
        <v>21538.99</v>
      </c>
      <c r="I6" s="14">
        <v>22948.874</v>
      </c>
      <c r="J6" s="14">
        <v>22047.349</v>
      </c>
      <c r="K6" s="14">
        <v>20637.643</v>
      </c>
      <c r="L6" s="14">
        <v>21057.302</v>
      </c>
      <c r="M6" s="14">
        <v>21760.208</v>
      </c>
      <c r="N6" s="14">
        <v>23293.1</v>
      </c>
      <c r="O6" s="14">
        <v>23968.7</v>
      </c>
      <c r="P6" s="14">
        <v>24975</v>
      </c>
      <c r="Q6" s="14">
        <v>27864</v>
      </c>
      <c r="R6" s="14">
        <v>30273</v>
      </c>
      <c r="S6" s="14">
        <v>32181.243</v>
      </c>
      <c r="T6" s="14">
        <v>33153.679</v>
      </c>
      <c r="U6" s="14">
        <v>33936.223</v>
      </c>
      <c r="V6" s="14">
        <v>34777.936</v>
      </c>
      <c r="W6" s="14">
        <v>35895.207</v>
      </c>
      <c r="X6" s="15">
        <v>37188.168</v>
      </c>
    </row>
    <row r="7" spans="1:24" ht="15">
      <c r="A7" s="4" t="s">
        <v>5</v>
      </c>
      <c r="B7" s="50">
        <v>2030</v>
      </c>
      <c r="C7" s="14">
        <v>4961.6</v>
      </c>
      <c r="D7" s="14">
        <v>8637.503</v>
      </c>
      <c r="E7" s="14">
        <v>10400.778</v>
      </c>
      <c r="F7" s="14">
        <v>11414</v>
      </c>
      <c r="G7" s="14">
        <v>12421</v>
      </c>
      <c r="H7" s="14">
        <v>14320</v>
      </c>
      <c r="I7" s="14">
        <v>14037</v>
      </c>
      <c r="J7" s="14">
        <v>15097.388</v>
      </c>
      <c r="K7" s="14">
        <v>16100</v>
      </c>
      <c r="L7" s="14">
        <v>16387.438</v>
      </c>
      <c r="M7" s="14">
        <v>16767.548</v>
      </c>
      <c r="N7" s="14">
        <v>18130.9</v>
      </c>
      <c r="O7" s="14">
        <v>18764.9</v>
      </c>
      <c r="P7" s="14">
        <v>17577</v>
      </c>
      <c r="Q7" s="14">
        <v>19418</v>
      </c>
      <c r="R7" s="14">
        <v>19252</v>
      </c>
      <c r="S7" s="14">
        <v>19334.915</v>
      </c>
      <c r="T7" s="14">
        <v>19504.648</v>
      </c>
      <c r="U7" s="14">
        <v>17335.102</v>
      </c>
      <c r="V7" s="14">
        <v>16318.06</v>
      </c>
      <c r="W7" s="14">
        <v>16575.887</v>
      </c>
      <c r="X7" s="15">
        <v>16721.424</v>
      </c>
    </row>
    <row r="8" spans="1:24" ht="15">
      <c r="A8" s="4" t="s">
        <v>6</v>
      </c>
      <c r="B8" s="50">
        <v>608</v>
      </c>
      <c r="C8" s="14">
        <v>2564.2</v>
      </c>
      <c r="D8" s="14">
        <v>6416.6</v>
      </c>
      <c r="E8" s="14">
        <v>6343.1</v>
      </c>
      <c r="F8" s="14">
        <v>6105.5</v>
      </c>
      <c r="G8" s="14">
        <v>6554.7</v>
      </c>
      <c r="H8" s="14">
        <v>7571.2</v>
      </c>
      <c r="I8" s="14">
        <v>7707.5</v>
      </c>
      <c r="J8" s="14">
        <v>8334</v>
      </c>
      <c r="K8" s="14">
        <v>8550</v>
      </c>
      <c r="L8" s="14">
        <v>9520</v>
      </c>
      <c r="M8" s="14">
        <v>9600</v>
      </c>
      <c r="N8" s="14">
        <v>9210</v>
      </c>
      <c r="O8" s="14">
        <v>9950</v>
      </c>
      <c r="P8" s="14">
        <v>10840</v>
      </c>
      <c r="Q8" s="14">
        <v>12200</v>
      </c>
      <c r="R8" s="14">
        <v>10908</v>
      </c>
      <c r="S8" s="14">
        <v>11670</v>
      </c>
      <c r="T8" s="14">
        <v>11500</v>
      </c>
      <c r="U8" s="14">
        <v>10600</v>
      </c>
      <c r="V8" s="14">
        <v>10328.83</v>
      </c>
      <c r="W8" s="14">
        <v>11131.26</v>
      </c>
      <c r="X8" s="15">
        <v>12100</v>
      </c>
    </row>
    <row r="9" spans="1:24" ht="15">
      <c r="A9" s="4" t="s">
        <v>7</v>
      </c>
      <c r="B9" s="50">
        <v>7234.329</v>
      </c>
      <c r="C9" s="14">
        <v>7563.788</v>
      </c>
      <c r="D9" s="14">
        <v>9306.913</v>
      </c>
      <c r="E9" s="14">
        <v>9481.968</v>
      </c>
      <c r="F9" s="14">
        <v>8721.629</v>
      </c>
      <c r="G9" s="14">
        <v>9312.715</v>
      </c>
      <c r="H9" s="14">
        <v>9581.835</v>
      </c>
      <c r="I9" s="14">
        <v>9593.71</v>
      </c>
      <c r="J9" s="14">
        <v>9100.085</v>
      </c>
      <c r="K9" s="14">
        <v>8900.1</v>
      </c>
      <c r="L9" s="14">
        <v>9127.074</v>
      </c>
      <c r="M9" s="14">
        <v>8800.074</v>
      </c>
      <c r="N9" s="14">
        <v>8516.115</v>
      </c>
      <c r="O9" s="14">
        <v>7650.057</v>
      </c>
      <c r="P9" s="14">
        <v>6750</v>
      </c>
      <c r="Q9" s="14">
        <v>6600</v>
      </c>
      <c r="R9" s="14">
        <v>6730</v>
      </c>
      <c r="S9" s="14">
        <v>6507.748</v>
      </c>
      <c r="T9" s="14">
        <v>6640.882</v>
      </c>
      <c r="U9" s="14">
        <v>7341.972</v>
      </c>
      <c r="V9" s="14">
        <v>8415.791</v>
      </c>
      <c r="W9" s="14">
        <v>9303.405</v>
      </c>
      <c r="X9" s="15">
        <v>9869.428</v>
      </c>
    </row>
    <row r="10" spans="1:24" ht="15">
      <c r="A10" s="4" t="s">
        <v>8</v>
      </c>
      <c r="B10" s="50">
        <v>475.3</v>
      </c>
      <c r="C10" s="14">
        <v>899.9</v>
      </c>
      <c r="D10" s="14">
        <v>1176.46</v>
      </c>
      <c r="E10" s="14">
        <v>1350</v>
      </c>
      <c r="F10" s="14">
        <v>1445.36</v>
      </c>
      <c r="G10" s="14">
        <v>1474.148</v>
      </c>
      <c r="H10" s="14">
        <v>1870</v>
      </c>
      <c r="I10" s="14">
        <v>1970</v>
      </c>
      <c r="J10" s="14">
        <v>2200</v>
      </c>
      <c r="K10" s="14">
        <v>2300</v>
      </c>
      <c r="L10" s="14">
        <v>2463.51</v>
      </c>
      <c r="M10" s="14">
        <v>2570</v>
      </c>
      <c r="N10" s="14">
        <v>2671.06</v>
      </c>
      <c r="O10" s="14">
        <v>2805.47</v>
      </c>
      <c r="P10" s="14">
        <v>2920</v>
      </c>
      <c r="Q10" s="14">
        <v>3080</v>
      </c>
      <c r="R10" s="14">
        <v>3500</v>
      </c>
      <c r="S10" s="14">
        <v>3540</v>
      </c>
      <c r="T10" s="14">
        <v>3370</v>
      </c>
      <c r="U10" s="14">
        <v>3380</v>
      </c>
      <c r="V10" s="14">
        <v>3510</v>
      </c>
      <c r="W10" s="14">
        <v>3565</v>
      </c>
      <c r="X10" s="15">
        <v>3631</v>
      </c>
    </row>
    <row r="11" spans="1:24" ht="15">
      <c r="A11" s="4" t="s">
        <v>9</v>
      </c>
      <c r="B11" s="50">
        <v>277.2</v>
      </c>
      <c r="C11" s="14">
        <v>483.6</v>
      </c>
      <c r="D11" s="14">
        <v>1060.7</v>
      </c>
      <c r="E11" s="14">
        <v>1068.9</v>
      </c>
      <c r="F11" s="14">
        <v>1023.8</v>
      </c>
      <c r="G11" s="14">
        <v>1048.6</v>
      </c>
      <c r="H11" s="14">
        <v>1173.5</v>
      </c>
      <c r="I11" s="14">
        <v>1165.2</v>
      </c>
      <c r="J11" s="14">
        <v>1201.2</v>
      </c>
      <c r="K11" s="14">
        <v>1169</v>
      </c>
      <c r="L11" s="14">
        <v>1195.4</v>
      </c>
      <c r="M11" s="14">
        <v>1382</v>
      </c>
      <c r="N11" s="14">
        <v>1476.8</v>
      </c>
      <c r="O11" s="14">
        <v>1542.4</v>
      </c>
      <c r="P11" s="14">
        <v>1679</v>
      </c>
      <c r="Q11" s="14">
        <v>1819</v>
      </c>
      <c r="R11" s="14">
        <v>2235</v>
      </c>
      <c r="S11" s="14">
        <v>2197.4</v>
      </c>
      <c r="T11" s="14">
        <v>2190.5</v>
      </c>
      <c r="U11" s="14">
        <v>2632.796</v>
      </c>
      <c r="V11" s="14">
        <v>2539.6</v>
      </c>
      <c r="W11" s="14">
        <v>2270.5</v>
      </c>
      <c r="X11" s="15">
        <v>2041.2</v>
      </c>
    </row>
    <row r="12" spans="1:24" ht="15">
      <c r="A12" s="4" t="s">
        <v>10</v>
      </c>
      <c r="B12" s="50">
        <v>37.58</v>
      </c>
      <c r="C12" s="14">
        <v>143.372</v>
      </c>
      <c r="D12" s="14">
        <v>580.3</v>
      </c>
      <c r="E12" s="14">
        <v>555.866</v>
      </c>
      <c r="F12" s="14">
        <v>655.975</v>
      </c>
      <c r="G12" s="14">
        <v>723.113</v>
      </c>
      <c r="H12" s="14">
        <v>866.238</v>
      </c>
      <c r="I12" s="14">
        <v>933.6</v>
      </c>
      <c r="J12" s="14">
        <v>950.118</v>
      </c>
      <c r="K12" s="14">
        <v>960</v>
      </c>
      <c r="L12" s="14">
        <v>785.793</v>
      </c>
      <c r="M12" s="14">
        <v>979.678</v>
      </c>
      <c r="N12" s="14">
        <v>1086</v>
      </c>
      <c r="O12" s="14">
        <v>1023.96</v>
      </c>
      <c r="P12" s="14">
        <v>1177</v>
      </c>
      <c r="Q12" s="14">
        <v>1237</v>
      </c>
      <c r="R12" s="14">
        <v>1358</v>
      </c>
      <c r="S12" s="14">
        <v>1322.992</v>
      </c>
      <c r="T12" s="14">
        <v>1336.399</v>
      </c>
      <c r="U12" s="14">
        <v>1263.802</v>
      </c>
      <c r="V12" s="14">
        <v>1362.925</v>
      </c>
      <c r="W12" s="14">
        <v>1387.973</v>
      </c>
      <c r="X12" s="15">
        <v>1357.998</v>
      </c>
    </row>
    <row r="13" spans="1:24" ht="15">
      <c r="A13" s="4" t="s">
        <v>11</v>
      </c>
      <c r="B13" s="50">
        <v>0</v>
      </c>
      <c r="C13" s="14">
        <v>0</v>
      </c>
      <c r="D13" s="14">
        <v>337.26</v>
      </c>
      <c r="E13" s="14">
        <v>371.9</v>
      </c>
      <c r="F13" s="14">
        <v>362.42</v>
      </c>
      <c r="G13" s="14">
        <v>399.49</v>
      </c>
      <c r="H13" s="14">
        <v>555.3</v>
      </c>
      <c r="I13" s="14">
        <v>655.84</v>
      </c>
      <c r="J13" s="14">
        <v>810.13</v>
      </c>
      <c r="K13" s="14">
        <v>708.5</v>
      </c>
      <c r="L13" s="14">
        <v>712.46</v>
      </c>
      <c r="M13" s="14">
        <v>794.2</v>
      </c>
      <c r="N13" s="14">
        <v>1036.3</v>
      </c>
      <c r="O13" s="14">
        <v>1187.4</v>
      </c>
      <c r="P13" s="14">
        <v>1375</v>
      </c>
      <c r="Q13" s="14">
        <v>1202</v>
      </c>
      <c r="R13" s="14">
        <v>1915</v>
      </c>
      <c r="S13" s="14">
        <v>2084.42</v>
      </c>
      <c r="T13" s="14">
        <v>2120.014</v>
      </c>
      <c r="U13" s="14">
        <v>2573.286</v>
      </c>
      <c r="V13" s="14">
        <v>2740.85</v>
      </c>
      <c r="W13" s="14">
        <v>2772.198</v>
      </c>
      <c r="X13" s="15">
        <v>2704.093</v>
      </c>
    </row>
    <row r="14" spans="1:24" ht="15">
      <c r="A14" s="4" t="s">
        <v>12</v>
      </c>
      <c r="B14" s="50">
        <v>0</v>
      </c>
      <c r="C14" s="14">
        <v>0</v>
      </c>
      <c r="D14" s="14">
        <v>60.6</v>
      </c>
      <c r="E14" s="14">
        <v>73</v>
      </c>
      <c r="F14" s="14">
        <v>98.2</v>
      </c>
      <c r="G14" s="14">
        <v>189.6</v>
      </c>
      <c r="H14" s="14">
        <v>256.31</v>
      </c>
      <c r="I14" s="14">
        <v>421.7</v>
      </c>
      <c r="J14" s="14">
        <v>714.8</v>
      </c>
      <c r="K14" s="14">
        <v>665</v>
      </c>
      <c r="L14" s="14">
        <v>537.9</v>
      </c>
      <c r="M14" s="14">
        <v>622.5</v>
      </c>
      <c r="N14" s="14">
        <v>1036.7</v>
      </c>
      <c r="O14" s="14">
        <v>1110.3</v>
      </c>
      <c r="P14" s="14">
        <v>1412</v>
      </c>
      <c r="Q14" s="14">
        <v>1351</v>
      </c>
      <c r="R14" s="14">
        <v>1792</v>
      </c>
      <c r="S14" s="14">
        <v>2135.6</v>
      </c>
      <c r="T14" s="14">
        <v>1859.4</v>
      </c>
      <c r="U14" s="14">
        <v>1981.9</v>
      </c>
      <c r="V14" s="14">
        <v>1728.7</v>
      </c>
      <c r="W14" s="14">
        <v>1612.8</v>
      </c>
      <c r="X14" s="15">
        <v>1364.3</v>
      </c>
    </row>
    <row r="15" spans="1:24" ht="15">
      <c r="A15" s="4" t="s">
        <v>13</v>
      </c>
      <c r="B15" s="50">
        <v>154.037</v>
      </c>
      <c r="C15" s="14">
        <v>285.615</v>
      </c>
      <c r="D15" s="14">
        <v>69.969</v>
      </c>
      <c r="E15" s="14">
        <v>73.726</v>
      </c>
      <c r="F15" s="14">
        <v>56.501</v>
      </c>
      <c r="G15" s="14">
        <v>67.88</v>
      </c>
      <c r="H15" s="14">
        <v>88.84</v>
      </c>
      <c r="I15" s="14">
        <v>96.266</v>
      </c>
      <c r="J15" s="14">
        <v>54.211</v>
      </c>
      <c r="K15" s="14">
        <v>62.58</v>
      </c>
      <c r="L15" s="14">
        <v>75.767</v>
      </c>
      <c r="M15" s="14">
        <v>64.74</v>
      </c>
      <c r="N15" s="14">
        <v>153.473</v>
      </c>
      <c r="O15" s="14">
        <v>155.513</v>
      </c>
      <c r="P15" s="14">
        <v>142</v>
      </c>
      <c r="Q15" s="14">
        <v>157</v>
      </c>
      <c r="R15" s="14">
        <v>205</v>
      </c>
      <c r="S15" s="14">
        <v>249.979</v>
      </c>
      <c r="T15" s="14">
        <v>277.802</v>
      </c>
      <c r="U15" s="14">
        <v>262.602</v>
      </c>
      <c r="V15" s="14">
        <v>190.628</v>
      </c>
      <c r="W15" s="14">
        <v>145.994</v>
      </c>
      <c r="X15" s="15">
        <v>156.979</v>
      </c>
    </row>
    <row r="16" spans="1:24" ht="15.75" thickBot="1">
      <c r="A16" s="5" t="s">
        <v>14</v>
      </c>
      <c r="B16" s="52">
        <v>3616.22</v>
      </c>
      <c r="C16" s="51">
        <v>5928.54</v>
      </c>
      <c r="D16" s="51">
        <v>3777.639</v>
      </c>
      <c r="E16" s="51">
        <v>3574.031</v>
      </c>
      <c r="F16" s="51">
        <v>3374.316</v>
      </c>
      <c r="G16" s="51">
        <v>3617.068</v>
      </c>
      <c r="H16" s="51">
        <v>3850.337</v>
      </c>
      <c r="I16" s="51">
        <v>4141.911</v>
      </c>
      <c r="J16" s="51">
        <v>4548.587</v>
      </c>
      <c r="K16" s="51">
        <v>0</v>
      </c>
      <c r="L16" s="51">
        <v>4095.487</v>
      </c>
      <c r="M16" s="51">
        <v>4578.934</v>
      </c>
      <c r="N16" s="51">
        <v>4769.875</v>
      </c>
      <c r="O16" s="51">
        <v>5034.746</v>
      </c>
      <c r="P16" s="51">
        <v>5270</v>
      </c>
      <c r="Q16" s="51">
        <v>5634</v>
      </c>
      <c r="R16" s="51">
        <v>5932</v>
      </c>
      <c r="S16" s="51">
        <v>6444.232999999988</v>
      </c>
      <c r="T16" s="51">
        <v>6096.678000000014</v>
      </c>
      <c r="U16" s="51">
        <v>6014.803</v>
      </c>
      <c r="V16" s="51">
        <f>V17-117362</f>
        <v>6689.963000000003</v>
      </c>
      <c r="W16" s="51">
        <f>W17-114987</f>
        <v>6546.206000000006</v>
      </c>
      <c r="X16" s="56">
        <f>X17-120448</f>
        <v>6503.517000000007</v>
      </c>
    </row>
    <row r="17" spans="1:24" ht="15.75" thickBot="1">
      <c r="A17" s="2" t="s">
        <v>15</v>
      </c>
      <c r="B17" s="35">
        <v>50649.297</v>
      </c>
      <c r="C17" s="16">
        <v>57186.923</v>
      </c>
      <c r="D17" s="16">
        <v>74366.76</v>
      </c>
      <c r="E17" s="16">
        <v>76799.819</v>
      </c>
      <c r="F17" s="16">
        <v>78962.101</v>
      </c>
      <c r="G17" s="16">
        <v>83663.393</v>
      </c>
      <c r="H17" s="16">
        <v>91602.61</v>
      </c>
      <c r="I17" s="16">
        <v>92506.171</v>
      </c>
      <c r="J17" s="16">
        <v>95248.548</v>
      </c>
      <c r="K17" s="16">
        <v>90082.135</v>
      </c>
      <c r="L17" s="16">
        <v>96180.785</v>
      </c>
      <c r="M17" s="16">
        <v>98826.867</v>
      </c>
      <c r="N17" s="16">
        <v>102386.023</v>
      </c>
      <c r="O17" s="16">
        <v>102993.246</v>
      </c>
      <c r="P17" s="16">
        <v>104915</v>
      </c>
      <c r="Q17" s="16">
        <v>111265</v>
      </c>
      <c r="R17" s="16">
        <v>117713</v>
      </c>
      <c r="S17" s="16">
        <v>120792</v>
      </c>
      <c r="T17" s="16">
        <v>121532.432</v>
      </c>
      <c r="U17" s="16">
        <v>123551.14599999998</v>
      </c>
      <c r="V17" s="16">
        <v>124051.963</v>
      </c>
      <c r="W17" s="16">
        <v>121533.206</v>
      </c>
      <c r="X17" s="17">
        <v>126951.517</v>
      </c>
    </row>
    <row r="19" ht="15.75" thickBot="1">
      <c r="A19" s="6" t="s">
        <v>16</v>
      </c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10">
        <v>2020</v>
      </c>
    </row>
    <row r="21" spans="1:24" ht="15">
      <c r="A21" s="4" t="s">
        <v>17</v>
      </c>
      <c r="B21" s="25">
        <v>0.7667</v>
      </c>
      <c r="C21" s="26">
        <v>2.1892</v>
      </c>
      <c r="D21" s="26">
        <v>2.9667</v>
      </c>
      <c r="E21" s="26">
        <v>2.9412</v>
      </c>
      <c r="F21" s="26">
        <v>2.9412</v>
      </c>
      <c r="G21" s="26">
        <v>3.1481</v>
      </c>
      <c r="H21" s="26">
        <v>3.5714</v>
      </c>
      <c r="I21" s="26">
        <v>3.3721</v>
      </c>
      <c r="J21" s="26">
        <v>3.9688</v>
      </c>
      <c r="K21" s="26">
        <v>3.535</v>
      </c>
      <c r="L21" s="26">
        <v>3.649</v>
      </c>
      <c r="M21" s="26">
        <v>3.657</v>
      </c>
      <c r="N21" s="26">
        <v>3.6869</v>
      </c>
      <c r="O21" s="26">
        <v>3.8704</v>
      </c>
      <c r="P21" s="26">
        <v>4</v>
      </c>
      <c r="Q21" s="26">
        <v>4.5</v>
      </c>
      <c r="R21" s="26">
        <v>4.3</v>
      </c>
      <c r="S21" s="26">
        <v>4.3999</v>
      </c>
      <c r="T21" s="26">
        <v>4.3</v>
      </c>
      <c r="U21" s="26">
        <v>4.4206</v>
      </c>
      <c r="V21" s="26">
        <v>4.2621</v>
      </c>
      <c r="W21" s="26">
        <v>4.2499</v>
      </c>
      <c r="X21" s="71">
        <v>4.418</v>
      </c>
    </row>
    <row r="22" spans="1:24" ht="15">
      <c r="A22" s="4" t="s">
        <v>18</v>
      </c>
      <c r="B22" s="24">
        <v>2.64</v>
      </c>
      <c r="C22" s="18">
        <v>3.3588</v>
      </c>
      <c r="D22" s="18">
        <v>3.5761</v>
      </c>
      <c r="E22" s="18">
        <v>3.8122</v>
      </c>
      <c r="F22" s="18">
        <v>3.8613</v>
      </c>
      <c r="G22" s="18">
        <v>2.6109</v>
      </c>
      <c r="H22" s="18">
        <v>3.4458</v>
      </c>
      <c r="I22" s="18">
        <v>3.6303</v>
      </c>
      <c r="J22" s="18">
        <v>3.0987</v>
      </c>
      <c r="K22" s="18">
        <v>3.1342</v>
      </c>
      <c r="L22" s="18">
        <v>3.2121</v>
      </c>
      <c r="M22" s="18">
        <v>3.4759</v>
      </c>
      <c r="N22" s="18">
        <v>3.464</v>
      </c>
      <c r="O22" s="18">
        <v>3.4024</v>
      </c>
      <c r="P22" s="18">
        <v>3</v>
      </c>
      <c r="Q22" s="18">
        <v>3.5</v>
      </c>
      <c r="R22" s="18">
        <v>4</v>
      </c>
      <c r="S22" s="18">
        <v>3.6151</v>
      </c>
      <c r="T22" s="18">
        <v>3.7</v>
      </c>
      <c r="U22" s="18">
        <v>3.1629</v>
      </c>
      <c r="V22" s="18">
        <v>3.6325</v>
      </c>
      <c r="W22" s="18">
        <v>3.8153</v>
      </c>
      <c r="X22" s="72">
        <v>3.9262</v>
      </c>
    </row>
    <row r="23" spans="1:24" ht="15">
      <c r="A23" s="4" t="s">
        <v>19</v>
      </c>
      <c r="B23" s="24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2.7421</v>
      </c>
      <c r="K23" s="18">
        <v>2.0679</v>
      </c>
      <c r="L23" s="18">
        <v>2.4425</v>
      </c>
      <c r="M23" s="18">
        <v>2.4185</v>
      </c>
      <c r="N23" s="18">
        <v>3.1748</v>
      </c>
      <c r="O23" s="18">
        <v>2.6677</v>
      </c>
      <c r="P23" s="18">
        <v>1.9</v>
      </c>
      <c r="Q23" s="18">
        <v>2.6</v>
      </c>
      <c r="R23" s="18">
        <v>3.5</v>
      </c>
      <c r="S23" s="18">
        <v>2.4585</v>
      </c>
      <c r="T23" s="18">
        <v>3.1</v>
      </c>
      <c r="U23" s="18">
        <v>2.2868</v>
      </c>
      <c r="V23" s="18">
        <v>3.286</v>
      </c>
      <c r="W23" s="18">
        <v>3.054</v>
      </c>
      <c r="X23" s="72">
        <v>3.1745</v>
      </c>
    </row>
    <row r="24" spans="1:24" ht="15">
      <c r="A24" s="4" t="s">
        <v>9</v>
      </c>
      <c r="B24" s="24">
        <v>2.4892</v>
      </c>
      <c r="C24" s="18">
        <v>2.6096</v>
      </c>
      <c r="D24" s="18">
        <v>2.5483</v>
      </c>
      <c r="E24" s="18">
        <v>1.5298</v>
      </c>
      <c r="F24" s="18">
        <v>2.2814</v>
      </c>
      <c r="G24" s="18">
        <v>2.1679</v>
      </c>
      <c r="H24" s="18">
        <v>2.5939</v>
      </c>
      <c r="I24" s="18">
        <v>2.7082</v>
      </c>
      <c r="J24" s="18">
        <v>2.885</v>
      </c>
      <c r="K24" s="18">
        <v>2.3011</v>
      </c>
      <c r="L24" s="18">
        <v>2.7906</v>
      </c>
      <c r="M24" s="18">
        <v>2.5351</v>
      </c>
      <c r="N24" s="18">
        <v>2.9424</v>
      </c>
      <c r="O24" s="18">
        <v>2.753</v>
      </c>
      <c r="P24" s="18">
        <v>3.3</v>
      </c>
      <c r="Q24" s="18">
        <v>3.1</v>
      </c>
      <c r="R24" s="18">
        <v>2.7</v>
      </c>
      <c r="S24" s="18">
        <v>2.8993</v>
      </c>
      <c r="T24" s="18">
        <v>2.6</v>
      </c>
      <c r="U24" s="18">
        <v>2.931</v>
      </c>
      <c r="V24" s="18">
        <v>2.9204</v>
      </c>
      <c r="W24" s="18">
        <v>2.7065</v>
      </c>
      <c r="X24" s="72">
        <v>3.1151</v>
      </c>
    </row>
    <row r="25" spans="1:24" ht="15">
      <c r="A25" s="4" t="s">
        <v>4</v>
      </c>
      <c r="B25" s="24">
        <v>1.7274</v>
      </c>
      <c r="C25" s="18">
        <v>1.7322</v>
      </c>
      <c r="D25" s="18">
        <v>2.3999</v>
      </c>
      <c r="E25" s="18">
        <v>2.795</v>
      </c>
      <c r="F25" s="18">
        <v>2.6134</v>
      </c>
      <c r="G25" s="18">
        <v>2.8027</v>
      </c>
      <c r="H25" s="18">
        <v>2.3005</v>
      </c>
      <c r="I25" s="18">
        <v>2.2303</v>
      </c>
      <c r="J25" s="18">
        <v>2.3796</v>
      </c>
      <c r="K25" s="18">
        <v>2.8133</v>
      </c>
      <c r="L25" s="18">
        <v>2.8162</v>
      </c>
      <c r="M25" s="18">
        <v>2.6365</v>
      </c>
      <c r="N25" s="18">
        <v>2.9416</v>
      </c>
      <c r="O25" s="18">
        <v>3.1214</v>
      </c>
      <c r="P25" s="18">
        <v>2.9</v>
      </c>
      <c r="Q25" s="18">
        <v>3.2</v>
      </c>
      <c r="R25" s="18">
        <v>2.8</v>
      </c>
      <c r="S25" s="18">
        <v>3.0286</v>
      </c>
      <c r="T25" s="18">
        <v>2.9</v>
      </c>
      <c r="U25" s="18">
        <v>3.3769</v>
      </c>
      <c r="V25" s="18">
        <v>3.3904</v>
      </c>
      <c r="W25" s="18">
        <v>3.1847</v>
      </c>
      <c r="X25" s="72">
        <v>3.2752</v>
      </c>
    </row>
    <row r="26" spans="1:24" ht="15">
      <c r="A26" s="4" t="s">
        <v>3</v>
      </c>
      <c r="B26" s="24">
        <v>1.7827</v>
      </c>
      <c r="C26" s="18">
        <v>2.292</v>
      </c>
      <c r="D26" s="18">
        <v>2.5613</v>
      </c>
      <c r="E26" s="18">
        <v>2.6639</v>
      </c>
      <c r="F26" s="18">
        <v>2.5566</v>
      </c>
      <c r="G26" s="18">
        <v>2.2769</v>
      </c>
      <c r="H26" s="18">
        <v>2.8404</v>
      </c>
      <c r="I26" s="18">
        <v>2.896</v>
      </c>
      <c r="J26" s="18">
        <v>2.8816</v>
      </c>
      <c r="K26" s="18">
        <v>2.8066</v>
      </c>
      <c r="L26" s="18">
        <v>2.6718</v>
      </c>
      <c r="M26" s="18">
        <v>2.9578</v>
      </c>
      <c r="N26" s="18">
        <v>2.9224</v>
      </c>
      <c r="O26" s="18">
        <v>2.791</v>
      </c>
      <c r="P26" s="18">
        <v>2.9</v>
      </c>
      <c r="Q26" s="18">
        <v>3.2</v>
      </c>
      <c r="R26" s="18">
        <v>3.2</v>
      </c>
      <c r="S26" s="18">
        <v>3.2289</v>
      </c>
      <c r="T26" s="18">
        <v>3.5</v>
      </c>
      <c r="U26" s="18">
        <v>3.299</v>
      </c>
      <c r="V26" s="18">
        <v>3.3997</v>
      </c>
      <c r="W26" s="18">
        <v>3.1875</v>
      </c>
      <c r="X26" s="72">
        <v>3.3785</v>
      </c>
    </row>
    <row r="27" spans="1:24" ht="15">
      <c r="A27" s="4" t="s">
        <v>5</v>
      </c>
      <c r="B27" s="24">
        <v>1.7241</v>
      </c>
      <c r="C27" s="18">
        <v>2.1566</v>
      </c>
      <c r="D27" s="18">
        <v>2.3312</v>
      </c>
      <c r="E27" s="18">
        <v>2.5847</v>
      </c>
      <c r="F27" s="18">
        <v>2.6304</v>
      </c>
      <c r="G27" s="18">
        <v>2.8034</v>
      </c>
      <c r="H27" s="18">
        <v>2.2075</v>
      </c>
      <c r="I27" s="18">
        <v>2.7287</v>
      </c>
      <c r="J27" s="18">
        <v>2.6793</v>
      </c>
      <c r="K27" s="18">
        <v>2.9711</v>
      </c>
      <c r="L27" s="18">
        <v>2.8216</v>
      </c>
      <c r="M27" s="18">
        <v>1.8484</v>
      </c>
      <c r="N27" s="18">
        <v>2.9054</v>
      </c>
      <c r="O27" s="18">
        <v>2.6048</v>
      </c>
      <c r="P27" s="18">
        <v>2.5</v>
      </c>
      <c r="Q27" s="18">
        <v>2.7</v>
      </c>
      <c r="R27" s="18">
        <v>2.7</v>
      </c>
      <c r="S27" s="18">
        <v>3.1755</v>
      </c>
      <c r="T27" s="18">
        <v>3</v>
      </c>
      <c r="U27" s="18">
        <v>3.1711</v>
      </c>
      <c r="V27" s="18">
        <v>2.3157</v>
      </c>
      <c r="W27" s="18">
        <v>3.334</v>
      </c>
      <c r="X27" s="72">
        <v>2.9182</v>
      </c>
    </row>
    <row r="28" spans="1:24" ht="15">
      <c r="A28" s="4" t="s">
        <v>20</v>
      </c>
      <c r="B28" s="24">
        <v>2.6574</v>
      </c>
      <c r="C28" s="18">
        <v>2.5773</v>
      </c>
      <c r="D28" s="18">
        <v>2.7199</v>
      </c>
      <c r="E28" s="18">
        <v>2.7922</v>
      </c>
      <c r="F28" s="18">
        <v>2.9904</v>
      </c>
      <c r="G28" s="18">
        <v>3.4589</v>
      </c>
      <c r="H28" s="18">
        <v>3.0266</v>
      </c>
      <c r="I28" s="18">
        <v>3.4</v>
      </c>
      <c r="J28" s="18">
        <v>3.0817</v>
      </c>
      <c r="K28" s="18">
        <v>3.288</v>
      </c>
      <c r="L28" s="18">
        <v>3.3601</v>
      </c>
      <c r="M28" s="18">
        <v>3.1252</v>
      </c>
      <c r="N28" s="18">
        <v>2.8453</v>
      </c>
      <c r="O28" s="18">
        <v>3.1195</v>
      </c>
      <c r="P28" s="18">
        <v>3.1</v>
      </c>
      <c r="Q28" s="18">
        <v>3.1</v>
      </c>
      <c r="R28" s="18">
        <v>2.7</v>
      </c>
      <c r="S28" s="18">
        <v>3.2815</v>
      </c>
      <c r="T28" s="18">
        <v>3.5</v>
      </c>
      <c r="U28" s="18">
        <v>3</v>
      </c>
      <c r="V28" s="18">
        <v>2.9203</v>
      </c>
      <c r="W28" s="18">
        <v>2.9247</v>
      </c>
      <c r="X28" s="72">
        <v>2.9412</v>
      </c>
    </row>
    <row r="29" spans="1:24" ht="15">
      <c r="A29" s="4" t="s">
        <v>21</v>
      </c>
      <c r="B29" s="24">
        <v>0</v>
      </c>
      <c r="C29" s="18">
        <v>2.4266</v>
      </c>
      <c r="D29" s="18">
        <v>3.9916</v>
      </c>
      <c r="E29" s="18">
        <v>2.5696</v>
      </c>
      <c r="F29" s="18">
        <v>3.3603</v>
      </c>
      <c r="G29" s="18">
        <v>2.3482</v>
      </c>
      <c r="H29" s="18">
        <v>2.8446</v>
      </c>
      <c r="I29" s="18">
        <v>2.635</v>
      </c>
      <c r="J29" s="18">
        <v>2.6019</v>
      </c>
      <c r="K29" s="18">
        <v>2.6052</v>
      </c>
      <c r="L29" s="18">
        <v>2.9087</v>
      </c>
      <c r="M29" s="18">
        <v>2.7076</v>
      </c>
      <c r="N29" s="18">
        <v>2.8169</v>
      </c>
      <c r="O29" s="18">
        <v>2.9676</v>
      </c>
      <c r="P29" s="18">
        <v>3</v>
      </c>
      <c r="Q29" s="18">
        <v>2.7</v>
      </c>
      <c r="R29" s="18">
        <v>2.5</v>
      </c>
      <c r="S29" s="18">
        <v>2.3583</v>
      </c>
      <c r="T29" s="18">
        <v>2.5</v>
      </c>
      <c r="U29" s="18">
        <v>3.3286</v>
      </c>
      <c r="V29" s="18">
        <v>2.0766</v>
      </c>
      <c r="W29" s="18">
        <v>3.1087</v>
      </c>
      <c r="X29" s="72">
        <v>2.5695</v>
      </c>
    </row>
    <row r="30" spans="1:24" ht="15">
      <c r="A30" s="4" t="s">
        <v>22</v>
      </c>
      <c r="B30" s="24">
        <v>0</v>
      </c>
      <c r="C30" s="18">
        <v>0</v>
      </c>
      <c r="D30" s="18">
        <v>1.6591</v>
      </c>
      <c r="E30" s="18">
        <v>0.8731</v>
      </c>
      <c r="F30" s="18">
        <v>1.4823</v>
      </c>
      <c r="G30" s="18">
        <v>2.6082</v>
      </c>
      <c r="H30" s="18">
        <v>1.1714</v>
      </c>
      <c r="I30" s="18">
        <v>7.2674</v>
      </c>
      <c r="J30" s="18">
        <v>3.3636</v>
      </c>
      <c r="K30" s="18">
        <v>2.8</v>
      </c>
      <c r="L30" s="18">
        <v>1.7504</v>
      </c>
      <c r="M30" s="18">
        <v>2.4</v>
      </c>
      <c r="N30" s="18">
        <v>2.8</v>
      </c>
      <c r="O30" s="18">
        <v>2.9951</v>
      </c>
      <c r="P30" s="18">
        <v>2.7</v>
      </c>
      <c r="Q30" s="18">
        <v>2.7</v>
      </c>
      <c r="R30" s="18">
        <v>2.5</v>
      </c>
      <c r="S30" s="18">
        <v>3.6486</v>
      </c>
      <c r="T30" s="18">
        <v>3.7</v>
      </c>
      <c r="U30" s="18">
        <v>3.3632</v>
      </c>
      <c r="V30" s="18">
        <v>3.252</v>
      </c>
      <c r="W30" s="18">
        <v>3.3113</v>
      </c>
      <c r="X30" s="72">
        <v>3.3727</v>
      </c>
    </row>
    <row r="31" spans="1:24" ht="15.75" thickBot="1">
      <c r="A31" s="4" t="s">
        <v>13</v>
      </c>
      <c r="B31" s="27">
        <v>2.0917</v>
      </c>
      <c r="C31" s="20">
        <v>2.0144</v>
      </c>
      <c r="D31" s="20">
        <v>1.4622</v>
      </c>
      <c r="E31" s="20">
        <v>1.6503</v>
      </c>
      <c r="F31" s="20">
        <v>1.5317</v>
      </c>
      <c r="G31" s="20">
        <v>1.8563</v>
      </c>
      <c r="H31" s="20">
        <v>1.5009</v>
      </c>
      <c r="I31" s="20">
        <v>1.9449</v>
      </c>
      <c r="J31" s="20">
        <v>1.4962</v>
      </c>
      <c r="K31" s="20">
        <v>1.4121</v>
      </c>
      <c r="L31" s="20">
        <v>2.0196</v>
      </c>
      <c r="M31" s="20">
        <v>1.8675</v>
      </c>
      <c r="N31" s="20">
        <v>1.0925</v>
      </c>
      <c r="O31" s="20">
        <v>1.3197</v>
      </c>
      <c r="P31" s="20">
        <v>1.9</v>
      </c>
      <c r="Q31" s="20">
        <v>1.6</v>
      </c>
      <c r="R31" s="20">
        <v>1.8</v>
      </c>
      <c r="S31" s="20">
        <v>1.3645</v>
      </c>
      <c r="T31" s="20">
        <v>1.8</v>
      </c>
      <c r="U31" s="20">
        <v>1.6486</v>
      </c>
      <c r="V31" s="20">
        <v>1.6997</v>
      </c>
      <c r="W31" s="20">
        <v>1.5938</v>
      </c>
      <c r="X31" s="73">
        <v>1.5672</v>
      </c>
    </row>
    <row r="32" spans="1:24" ht="15.75" thickBot="1">
      <c r="A32" s="2" t="s">
        <v>23</v>
      </c>
      <c r="B32" s="21">
        <v>1.2748</v>
      </c>
      <c r="C32" s="22">
        <v>1.4336</v>
      </c>
      <c r="D32" s="22">
        <v>1.4444</v>
      </c>
      <c r="E32" s="22">
        <v>1.5041</v>
      </c>
      <c r="F32" s="22">
        <v>1.5841360465116279</v>
      </c>
      <c r="G32" s="22">
        <v>1.470664367816092</v>
      </c>
      <c r="H32" s="22">
        <v>1.574570786516854</v>
      </c>
      <c r="I32" s="22">
        <v>1.715573033707865</v>
      </c>
      <c r="J32" s="22">
        <v>1.58979010989011</v>
      </c>
      <c r="K32" s="22">
        <v>1.5320560439560438</v>
      </c>
      <c r="L32" s="22">
        <v>1.6637505494505493</v>
      </c>
      <c r="M32" s="22">
        <v>1.6384527472527473</v>
      </c>
      <c r="N32" s="22">
        <v>1.6768744444444446</v>
      </c>
      <c r="O32" s="22">
        <v>1.7182</v>
      </c>
      <c r="P32" s="22">
        <v>1.7</v>
      </c>
      <c r="Q32" s="22">
        <v>1.8</v>
      </c>
      <c r="R32" s="22">
        <v>1.8</v>
      </c>
      <c r="S32" s="22">
        <v>2.6</v>
      </c>
      <c r="T32" s="22">
        <v>2.7</v>
      </c>
      <c r="U32" s="22">
        <v>2.9</v>
      </c>
      <c r="V32" s="22">
        <v>2.7789</v>
      </c>
      <c r="W32" s="22">
        <v>2.7674</v>
      </c>
      <c r="X32" s="74">
        <v>2.7842</v>
      </c>
    </row>
    <row r="33" ht="15">
      <c r="A33" s="1"/>
    </row>
    <row r="34" ht="15.75" thickBot="1">
      <c r="A34" s="4" t="s">
        <v>25</v>
      </c>
    </row>
    <row r="35" spans="1:24" ht="15.75" thickBot="1">
      <c r="A35" s="2" t="s">
        <v>2</v>
      </c>
      <c r="B35" s="11">
        <v>1980</v>
      </c>
      <c r="C35" s="9">
        <v>1990</v>
      </c>
      <c r="D35" s="9">
        <v>2000</v>
      </c>
      <c r="E35" s="9">
        <v>2001</v>
      </c>
      <c r="F35" s="9">
        <v>2002</v>
      </c>
      <c r="G35" s="9">
        <v>2003</v>
      </c>
      <c r="H35" s="9">
        <v>2004</v>
      </c>
      <c r="I35" s="9">
        <v>2005</v>
      </c>
      <c r="J35" s="9">
        <v>2006</v>
      </c>
      <c r="K35" s="9">
        <v>2007</v>
      </c>
      <c r="L35" s="9">
        <v>2008</v>
      </c>
      <c r="M35" s="9">
        <v>2009</v>
      </c>
      <c r="N35" s="9">
        <v>2010</v>
      </c>
      <c r="O35" s="9">
        <v>2011</v>
      </c>
      <c r="P35" s="9">
        <v>2012</v>
      </c>
      <c r="Q35" s="9">
        <v>2013</v>
      </c>
      <c r="R35" s="9">
        <v>2014</v>
      </c>
      <c r="S35" s="9">
        <v>2015</v>
      </c>
      <c r="T35" s="9">
        <v>2016</v>
      </c>
      <c r="U35" s="9">
        <v>2017</v>
      </c>
      <c r="V35" s="9">
        <v>2018</v>
      </c>
      <c r="W35" s="9">
        <v>2019</v>
      </c>
      <c r="X35" s="10">
        <v>2020</v>
      </c>
    </row>
    <row r="36" spans="1:24" ht="15">
      <c r="A36" s="4" t="s">
        <v>3</v>
      </c>
      <c r="B36" s="57">
        <v>48921.9</v>
      </c>
      <c r="C36" s="58">
        <v>52416</v>
      </c>
      <c r="D36" s="58">
        <v>75053.8</v>
      </c>
      <c r="E36" s="58">
        <v>78669.9</v>
      </c>
      <c r="F36" s="58">
        <v>75008.5</v>
      </c>
      <c r="G36" s="58">
        <v>66781.4</v>
      </c>
      <c r="H36" s="58">
        <v>85013.9</v>
      </c>
      <c r="I36" s="58">
        <v>83504.9</v>
      </c>
      <c r="J36" s="58">
        <v>86998.9</v>
      </c>
      <c r="K36" s="58">
        <v>72857.7</v>
      </c>
      <c r="L36" s="58">
        <v>80748.7</v>
      </c>
      <c r="M36" s="58">
        <v>91417.3</v>
      </c>
      <c r="N36" s="58">
        <v>90609.8</v>
      </c>
      <c r="O36" s="58">
        <v>83171.6</v>
      </c>
      <c r="P36" s="58">
        <v>82054</v>
      </c>
      <c r="Q36" s="58">
        <v>89483</v>
      </c>
      <c r="R36" s="58">
        <v>108013</v>
      </c>
      <c r="S36" s="58">
        <v>106953.94</v>
      </c>
      <c r="T36" s="58">
        <v>117208.38</v>
      </c>
      <c r="U36" s="58">
        <v>119518.49</v>
      </c>
      <c r="V36" s="58">
        <v>120514.49</v>
      </c>
      <c r="W36" s="58">
        <v>96667.09</v>
      </c>
      <c r="X36" s="59">
        <v>112549.24</v>
      </c>
    </row>
    <row r="37" spans="1:24" ht="15">
      <c r="A37" s="4" t="s">
        <v>4</v>
      </c>
      <c r="B37" s="28">
        <v>15155.8</v>
      </c>
      <c r="C37" s="29">
        <v>19897.8</v>
      </c>
      <c r="D37" s="29">
        <v>32735</v>
      </c>
      <c r="E37" s="29">
        <v>39058</v>
      </c>
      <c r="F37" s="29">
        <v>42769</v>
      </c>
      <c r="G37" s="29">
        <v>51919.4</v>
      </c>
      <c r="H37" s="29">
        <v>49549.9</v>
      </c>
      <c r="I37" s="29">
        <v>51182.1</v>
      </c>
      <c r="J37" s="29">
        <v>52464.6</v>
      </c>
      <c r="K37" s="29">
        <v>57857.2</v>
      </c>
      <c r="L37" s="29">
        <v>59833.1</v>
      </c>
      <c r="M37" s="29">
        <v>57345.4</v>
      </c>
      <c r="N37" s="29">
        <v>68518.7</v>
      </c>
      <c r="O37" s="29">
        <v>74815.4</v>
      </c>
      <c r="P37" s="29">
        <v>65848</v>
      </c>
      <c r="Q37" s="29">
        <v>81699</v>
      </c>
      <c r="R37" s="29">
        <v>86760</v>
      </c>
      <c r="S37" s="29">
        <v>97464.936</v>
      </c>
      <c r="T37" s="29">
        <v>96296.714</v>
      </c>
      <c r="U37" s="29">
        <v>114599.168</v>
      </c>
      <c r="V37" s="29">
        <v>117912.45</v>
      </c>
      <c r="W37" s="29">
        <v>114316.829</v>
      </c>
      <c r="X37" s="30">
        <v>121797.712</v>
      </c>
    </row>
    <row r="38" spans="1:24" ht="15">
      <c r="A38" s="4" t="s">
        <v>5</v>
      </c>
      <c r="B38" s="28">
        <v>3500</v>
      </c>
      <c r="C38" s="29">
        <v>10700</v>
      </c>
      <c r="D38" s="29">
        <v>20135.8</v>
      </c>
      <c r="E38" s="29">
        <v>26880.9</v>
      </c>
      <c r="F38" s="29">
        <v>30000</v>
      </c>
      <c r="G38" s="29">
        <v>34818.6</v>
      </c>
      <c r="H38" s="29">
        <v>31576.8</v>
      </c>
      <c r="I38" s="29">
        <v>38289.7</v>
      </c>
      <c r="J38" s="29">
        <v>40537.4</v>
      </c>
      <c r="K38" s="29">
        <v>47482.8</v>
      </c>
      <c r="L38" s="29">
        <v>46238.1</v>
      </c>
      <c r="M38" s="29">
        <v>30993.4</v>
      </c>
      <c r="N38" s="29">
        <v>52677.4</v>
      </c>
      <c r="O38" s="29">
        <v>48878.8</v>
      </c>
      <c r="P38" s="29">
        <v>40100</v>
      </c>
      <c r="Q38" s="29">
        <v>49306</v>
      </c>
      <c r="R38" s="29">
        <v>53397</v>
      </c>
      <c r="S38" s="29">
        <v>61398.276</v>
      </c>
      <c r="T38" s="29">
        <v>58799.258</v>
      </c>
      <c r="U38" s="29">
        <v>54971.626</v>
      </c>
      <c r="V38" s="29">
        <v>37787.927</v>
      </c>
      <c r="W38" s="29">
        <v>55263.891</v>
      </c>
      <c r="X38" s="30">
        <v>48796.661</v>
      </c>
    </row>
    <row r="39" spans="1:24" ht="15">
      <c r="A39" s="4" t="s">
        <v>7</v>
      </c>
      <c r="B39" s="28">
        <v>7965.934</v>
      </c>
      <c r="C39" s="29">
        <v>11008.14</v>
      </c>
      <c r="D39" s="29">
        <v>15411.495</v>
      </c>
      <c r="E39" s="29">
        <v>15407.328</v>
      </c>
      <c r="F39" s="29">
        <v>16505.368</v>
      </c>
      <c r="G39" s="29">
        <v>15393.341</v>
      </c>
      <c r="H39" s="29">
        <v>17404.28</v>
      </c>
      <c r="I39" s="29">
        <v>16350.213</v>
      </c>
      <c r="J39" s="29">
        <v>15500.187</v>
      </c>
      <c r="K39" s="29">
        <v>12725.147</v>
      </c>
      <c r="L39" s="29">
        <v>15542.141</v>
      </c>
      <c r="M39" s="29">
        <v>14981.221</v>
      </c>
      <c r="N39" s="29">
        <v>15083.204</v>
      </c>
      <c r="O39" s="29">
        <v>14485.105</v>
      </c>
      <c r="P39" s="29">
        <v>13050</v>
      </c>
      <c r="Q39" s="29">
        <v>12500</v>
      </c>
      <c r="R39" s="29">
        <v>12200</v>
      </c>
      <c r="S39" s="29">
        <v>11787.725</v>
      </c>
      <c r="T39" s="29">
        <v>11966.328</v>
      </c>
      <c r="U39" s="29">
        <v>13149.485</v>
      </c>
      <c r="V39" s="29">
        <v>15971.504</v>
      </c>
      <c r="W39" s="29">
        <v>18104.776</v>
      </c>
      <c r="X39" s="30">
        <v>19604.447</v>
      </c>
    </row>
    <row r="40" spans="1:24" ht="15">
      <c r="A40" s="4" t="s">
        <v>6</v>
      </c>
      <c r="B40" s="28">
        <v>442</v>
      </c>
      <c r="C40" s="29">
        <v>2601.5</v>
      </c>
      <c r="D40" s="29">
        <v>5275.8</v>
      </c>
      <c r="E40" s="29">
        <v>5962.7</v>
      </c>
      <c r="F40" s="29">
        <v>4654.7</v>
      </c>
      <c r="G40" s="29">
        <v>7818.9</v>
      </c>
      <c r="H40" s="29">
        <v>6876.3</v>
      </c>
      <c r="I40" s="29">
        <v>8273.5</v>
      </c>
      <c r="J40" s="29">
        <v>8857</v>
      </c>
      <c r="K40" s="29">
        <v>10968</v>
      </c>
      <c r="L40" s="29">
        <v>9910</v>
      </c>
      <c r="M40" s="29">
        <v>10050</v>
      </c>
      <c r="N40" s="29">
        <v>9810</v>
      </c>
      <c r="O40" s="29">
        <v>12282</v>
      </c>
      <c r="P40" s="29">
        <v>14666</v>
      </c>
      <c r="Q40" s="29">
        <v>11948</v>
      </c>
      <c r="R40" s="29">
        <v>10528</v>
      </c>
      <c r="S40" s="29">
        <v>8570</v>
      </c>
      <c r="T40" s="29">
        <v>14008</v>
      </c>
      <c r="U40" s="29">
        <v>10981</v>
      </c>
      <c r="V40" s="29">
        <v>10932.97</v>
      </c>
      <c r="W40" s="29">
        <v>13267.52</v>
      </c>
      <c r="X40" s="30">
        <v>11226</v>
      </c>
    </row>
    <row r="41" spans="1:24" ht="15">
      <c r="A41" s="4" t="s">
        <v>8</v>
      </c>
      <c r="B41" s="28">
        <v>537.3</v>
      </c>
      <c r="C41" s="29">
        <v>1794.62</v>
      </c>
      <c r="D41" s="29">
        <v>2980.06</v>
      </c>
      <c r="E41" s="29">
        <v>3511.05</v>
      </c>
      <c r="F41" s="29">
        <v>3300</v>
      </c>
      <c r="G41" s="29">
        <v>4204.87</v>
      </c>
      <c r="H41" s="29">
        <v>3583.68</v>
      </c>
      <c r="I41" s="29">
        <v>3988</v>
      </c>
      <c r="J41" s="29">
        <v>3800</v>
      </c>
      <c r="K41" s="29">
        <v>6000</v>
      </c>
      <c r="L41" s="29">
        <v>6311.79</v>
      </c>
      <c r="M41" s="29">
        <v>3855</v>
      </c>
      <c r="N41" s="29">
        <v>7460.44</v>
      </c>
      <c r="O41" s="29">
        <v>8309.79</v>
      </c>
      <c r="P41" s="29">
        <v>4344</v>
      </c>
      <c r="Q41" s="29">
        <v>9086</v>
      </c>
      <c r="R41" s="29">
        <v>9975</v>
      </c>
      <c r="S41" s="29">
        <v>8856.302</v>
      </c>
      <c r="T41" s="29">
        <v>9163.03</v>
      </c>
      <c r="U41" s="29">
        <v>10478</v>
      </c>
      <c r="V41" s="29">
        <v>11045.971</v>
      </c>
      <c r="W41" s="29">
        <v>8520.35</v>
      </c>
      <c r="X41" s="30">
        <v>11024.46</v>
      </c>
    </row>
    <row r="42" spans="1:24" ht="15">
      <c r="A42" s="4" t="s">
        <v>9</v>
      </c>
      <c r="B42" s="28">
        <v>690</v>
      </c>
      <c r="C42" s="29">
        <v>1262</v>
      </c>
      <c r="D42" s="29">
        <v>2703</v>
      </c>
      <c r="E42" s="29">
        <v>1635.2</v>
      </c>
      <c r="F42" s="29">
        <v>2335.7</v>
      </c>
      <c r="G42" s="29">
        <v>2273.3</v>
      </c>
      <c r="H42" s="29">
        <v>3043.9</v>
      </c>
      <c r="I42" s="29">
        <v>3155.6</v>
      </c>
      <c r="J42" s="29">
        <v>3465.5</v>
      </c>
      <c r="K42" s="29">
        <v>2695.7</v>
      </c>
      <c r="L42" s="29">
        <v>3335.9</v>
      </c>
      <c r="M42" s="29">
        <v>3506.8</v>
      </c>
      <c r="N42" s="29">
        <v>4345.3</v>
      </c>
      <c r="O42" s="29">
        <v>4246.3</v>
      </c>
      <c r="P42" s="29">
        <v>5086</v>
      </c>
      <c r="Q42" s="29">
        <v>5198</v>
      </c>
      <c r="R42" s="29">
        <v>6048</v>
      </c>
      <c r="S42" s="29">
        <v>6371</v>
      </c>
      <c r="T42" s="29">
        <v>5827.1</v>
      </c>
      <c r="U42" s="29">
        <v>7716.6</v>
      </c>
      <c r="V42" s="29">
        <v>7416.6</v>
      </c>
      <c r="W42" s="29">
        <v>6145</v>
      </c>
      <c r="X42" s="30">
        <v>6358.5</v>
      </c>
    </row>
    <row r="43" spans="1:24" ht="15">
      <c r="A43" s="4" t="s">
        <v>26</v>
      </c>
      <c r="B43" s="28">
        <v>49.193</v>
      </c>
      <c r="C43" s="29">
        <v>37</v>
      </c>
      <c r="D43" s="29">
        <v>6.8</v>
      </c>
      <c r="E43" s="29">
        <v>27.6</v>
      </c>
      <c r="F43" s="29">
        <v>71</v>
      </c>
      <c r="G43" s="29">
        <v>201</v>
      </c>
      <c r="H43" s="29">
        <v>377</v>
      </c>
      <c r="I43" s="29">
        <v>511</v>
      </c>
      <c r="J43" s="29">
        <v>676.9</v>
      </c>
      <c r="K43" s="29">
        <v>814.92</v>
      </c>
      <c r="L43" s="29">
        <v>772.9</v>
      </c>
      <c r="M43" s="29">
        <v>1028.6</v>
      </c>
      <c r="N43" s="29">
        <v>1816.8</v>
      </c>
      <c r="O43" s="29">
        <v>1541</v>
      </c>
      <c r="P43" s="29">
        <v>3000</v>
      </c>
      <c r="Q43" s="29">
        <v>3200</v>
      </c>
      <c r="R43" s="29">
        <v>3162</v>
      </c>
      <c r="S43" s="29">
        <v>3109</v>
      </c>
      <c r="T43" s="29">
        <v>2208</v>
      </c>
      <c r="U43" s="29">
        <v>1316</v>
      </c>
      <c r="V43" s="29">
        <v>1334</v>
      </c>
      <c r="W43" s="29">
        <v>2828</v>
      </c>
      <c r="X43" s="30">
        <v>1990</v>
      </c>
    </row>
    <row r="44" spans="1:24" ht="15">
      <c r="A44" s="4" t="s">
        <v>12</v>
      </c>
      <c r="B44" s="28">
        <v>0</v>
      </c>
      <c r="C44" s="29">
        <v>0</v>
      </c>
      <c r="D44" s="29">
        <v>64.4</v>
      </c>
      <c r="E44" s="29">
        <v>73.9</v>
      </c>
      <c r="F44" s="29">
        <v>124.7</v>
      </c>
      <c r="G44" s="29">
        <v>231.8</v>
      </c>
      <c r="H44" s="29">
        <v>363.31</v>
      </c>
      <c r="I44" s="29">
        <v>612.6</v>
      </c>
      <c r="J44" s="29">
        <v>889.6</v>
      </c>
      <c r="K44" s="29">
        <v>722.6</v>
      </c>
      <c r="L44" s="29">
        <v>812.8</v>
      </c>
      <c r="M44" s="29">
        <v>1043.5</v>
      </c>
      <c r="N44" s="29">
        <v>1680.2</v>
      </c>
      <c r="O44" s="29">
        <v>2264.4</v>
      </c>
      <c r="P44" s="29">
        <v>2410</v>
      </c>
      <c r="Q44" s="29">
        <v>2774</v>
      </c>
      <c r="R44" s="29">
        <v>3881</v>
      </c>
      <c r="S44" s="29">
        <v>3930.6</v>
      </c>
      <c r="T44" s="29">
        <v>4276.99</v>
      </c>
      <c r="U44" s="29">
        <v>3899.37</v>
      </c>
      <c r="V44" s="29">
        <v>4460.77</v>
      </c>
      <c r="W44" s="29">
        <v>3698.71</v>
      </c>
      <c r="X44" s="30">
        <v>2797.67</v>
      </c>
    </row>
    <row r="45" spans="1:24" ht="15">
      <c r="A45" s="4" t="s">
        <v>10</v>
      </c>
      <c r="B45" s="28">
        <v>47.595</v>
      </c>
      <c r="C45" s="29">
        <v>232.743</v>
      </c>
      <c r="D45" s="29">
        <v>1197.25</v>
      </c>
      <c r="E45" s="29">
        <v>1152.27</v>
      </c>
      <c r="F45" s="29">
        <v>1246.5</v>
      </c>
      <c r="G45" s="29">
        <v>1586.03</v>
      </c>
      <c r="H45" s="29">
        <v>1585.85</v>
      </c>
      <c r="I45" s="29">
        <v>1693.09</v>
      </c>
      <c r="J45" s="29">
        <v>1618.97</v>
      </c>
      <c r="K45" s="29">
        <v>1595.95</v>
      </c>
      <c r="L45" s="29">
        <v>1259.68</v>
      </c>
      <c r="M45" s="29">
        <v>1499.38</v>
      </c>
      <c r="N45" s="29">
        <v>1637</v>
      </c>
      <c r="O45" s="29">
        <v>2299.86</v>
      </c>
      <c r="P45" s="29">
        <v>2061</v>
      </c>
      <c r="Q45" s="29">
        <v>2347</v>
      </c>
      <c r="R45" s="29">
        <v>3275</v>
      </c>
      <c r="S45" s="29">
        <v>3105.938</v>
      </c>
      <c r="T45" s="29">
        <v>3204.639</v>
      </c>
      <c r="U45" s="29">
        <v>3018.872</v>
      </c>
      <c r="V45" s="29">
        <v>2942.131</v>
      </c>
      <c r="W45" s="29">
        <v>2990.845</v>
      </c>
      <c r="X45" s="30">
        <v>2829.356</v>
      </c>
    </row>
    <row r="46" spans="1:24" ht="15">
      <c r="A46" s="4" t="s">
        <v>13</v>
      </c>
      <c r="B46" s="28">
        <v>322.205</v>
      </c>
      <c r="C46" s="29">
        <v>575.366</v>
      </c>
      <c r="D46" s="29">
        <v>102.314</v>
      </c>
      <c r="E46" s="29">
        <v>121.671</v>
      </c>
      <c r="F46" s="29">
        <v>86.546</v>
      </c>
      <c r="G46" s="29">
        <v>126.006</v>
      </c>
      <c r="H46" s="29">
        <v>133.347</v>
      </c>
      <c r="I46" s="29">
        <v>187.235</v>
      </c>
      <c r="J46" s="29">
        <v>81.113</v>
      </c>
      <c r="K46" s="29">
        <v>88.371</v>
      </c>
      <c r="L46" s="29">
        <v>153.022</v>
      </c>
      <c r="M46" s="29">
        <v>120.9</v>
      </c>
      <c r="N46" s="29">
        <v>167.665</v>
      </c>
      <c r="O46" s="29">
        <v>205.234</v>
      </c>
      <c r="P46" s="29">
        <v>247</v>
      </c>
      <c r="Q46" s="29">
        <v>239</v>
      </c>
      <c r="R46" s="29">
        <v>387</v>
      </c>
      <c r="S46" s="29">
        <v>341.088</v>
      </c>
      <c r="T46" s="29">
        <v>509.114</v>
      </c>
      <c r="U46" s="29">
        <v>432.927</v>
      </c>
      <c r="V46" s="29">
        <v>324.011</v>
      </c>
      <c r="W46" s="29">
        <v>232.68</v>
      </c>
      <c r="X46" s="30">
        <v>246.019</v>
      </c>
    </row>
    <row r="47" spans="1:24" ht="15.75" thickBot="1">
      <c r="A47" s="4" t="s">
        <v>14</v>
      </c>
      <c r="B47" s="60">
        <v>3408.433</v>
      </c>
      <c r="C47" s="61">
        <v>7931.195</v>
      </c>
      <c r="D47" s="61">
        <v>5644.298</v>
      </c>
      <c r="E47" s="61">
        <v>5758.32</v>
      </c>
      <c r="F47" s="61">
        <v>5582.559</v>
      </c>
      <c r="G47" s="61">
        <v>5298.294</v>
      </c>
      <c r="H47" s="61">
        <v>5984.556</v>
      </c>
      <c r="I47" s="61">
        <v>6659.527</v>
      </c>
      <c r="J47" s="61">
        <v>6958.107</v>
      </c>
      <c r="K47" s="61">
        <v>6402.873</v>
      </c>
      <c r="L47" s="61">
        <v>5662.973</v>
      </c>
      <c r="M47" s="61">
        <v>6427.403</v>
      </c>
      <c r="N47" s="61">
        <v>7770.789</v>
      </c>
      <c r="O47" s="61">
        <v>8416.382</v>
      </c>
      <c r="P47" s="61">
        <v>8271</v>
      </c>
      <c r="Q47" s="61">
        <v>8623</v>
      </c>
      <c r="R47" s="61">
        <v>10805</v>
      </c>
      <c r="S47" s="61">
        <v>11316</v>
      </c>
      <c r="T47" s="61">
        <v>11426</v>
      </c>
      <c r="U47" s="61">
        <v>12562.011</v>
      </c>
      <c r="V47" s="61">
        <f>V48-330643</f>
        <v>14088.688000000024</v>
      </c>
      <c r="W47" s="61">
        <f>W48-322036</f>
        <v>14293.391999999993</v>
      </c>
      <c r="X47" s="62">
        <f>X48-339220</f>
        <v>14243.734999999986</v>
      </c>
    </row>
    <row r="48" spans="1:24" ht="15.75" thickBot="1">
      <c r="A48" s="12" t="s">
        <v>15</v>
      </c>
      <c r="B48" s="31">
        <v>81040.368</v>
      </c>
      <c r="C48" s="32">
        <v>108456.366</v>
      </c>
      <c r="D48" s="32">
        <v>161409.973</v>
      </c>
      <c r="E48" s="32">
        <v>177925.727</v>
      </c>
      <c r="F48" s="32">
        <v>181913.593</v>
      </c>
      <c r="G48" s="32">
        <v>190766.963</v>
      </c>
      <c r="H48" s="32">
        <v>205483.882</v>
      </c>
      <c r="I48" s="32">
        <v>214244.617</v>
      </c>
      <c r="J48" s="32">
        <v>222403.973</v>
      </c>
      <c r="K48" s="32">
        <v>216144.262</v>
      </c>
      <c r="L48" s="32">
        <v>230581.106</v>
      </c>
      <c r="M48" s="32">
        <v>222268.904</v>
      </c>
      <c r="N48" s="32">
        <v>261577.298</v>
      </c>
      <c r="O48" s="32">
        <v>260915.871</v>
      </c>
      <c r="P48" s="32">
        <v>241137</v>
      </c>
      <c r="Q48" s="32">
        <v>276403</v>
      </c>
      <c r="R48" s="32">
        <v>308431</v>
      </c>
      <c r="S48" s="32">
        <v>323204.805</v>
      </c>
      <c r="T48" s="32">
        <v>334893.553</v>
      </c>
      <c r="U48" s="32">
        <v>352643.54899999994</v>
      </c>
      <c r="V48" s="32">
        <v>344731.688</v>
      </c>
      <c r="W48" s="32">
        <v>336329.392</v>
      </c>
      <c r="X48" s="33">
        <v>353463.735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0"/>
  <sheetViews>
    <sheetView zoomScale="70" zoomScaleNormal="70" zoomScalePageLayoutView="0" workbookViewId="0" topLeftCell="A43">
      <pane xSplit="1" topLeftCell="D1" activePane="topRight" state="frozen"/>
      <selection pane="topLeft" activeCell="A1" sqref="A1"/>
      <selection pane="topRight" activeCell="Q71" sqref="Q71"/>
    </sheetView>
  </sheetViews>
  <sheetFormatPr defaultColWidth="11.421875" defaultRowHeight="15"/>
  <cols>
    <col min="1" max="1" width="20.421875" style="0" customWidth="1"/>
  </cols>
  <sheetData>
    <row r="1" ht="15">
      <c r="A1" s="6" t="s">
        <v>124</v>
      </c>
    </row>
    <row r="2" ht="15">
      <c r="A2" s="6" t="s">
        <v>125</v>
      </c>
    </row>
    <row r="3" ht="15">
      <c r="A3" s="6"/>
    </row>
    <row r="4" ht="15.75" thickBot="1">
      <c r="A4" s="6" t="s">
        <v>126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46</v>
      </c>
      <c r="B6" s="53">
        <v>63.662</v>
      </c>
      <c r="C6" s="54">
        <v>367.51</v>
      </c>
      <c r="D6" s="54">
        <v>683.582</v>
      </c>
      <c r="E6" s="54">
        <v>621.793</v>
      </c>
      <c r="F6" s="54">
        <v>409.309</v>
      </c>
      <c r="G6" s="54">
        <v>522.52</v>
      </c>
      <c r="H6" s="54">
        <v>563.734</v>
      </c>
      <c r="I6" s="54">
        <v>503.78</v>
      </c>
      <c r="J6" s="54">
        <v>351.842</v>
      </c>
      <c r="K6" s="54">
        <v>355.598</v>
      </c>
      <c r="L6" s="54">
        <v>252.969</v>
      </c>
      <c r="M6" s="54">
        <v>824.021</v>
      </c>
      <c r="N6" s="54">
        <v>555.952</v>
      </c>
      <c r="O6" s="54">
        <v>652</v>
      </c>
      <c r="P6" s="54">
        <v>462</v>
      </c>
      <c r="Q6" s="54">
        <v>635</v>
      </c>
      <c r="R6" s="54">
        <v>581.969</v>
      </c>
      <c r="S6" s="54">
        <v>674.634</v>
      </c>
      <c r="T6" s="54">
        <v>543.415</v>
      </c>
      <c r="U6" s="54">
        <v>577.989</v>
      </c>
      <c r="V6" s="54">
        <v>999.451</v>
      </c>
      <c r="W6" s="54">
        <v>664.322</v>
      </c>
      <c r="X6" s="55">
        <v>768.104</v>
      </c>
    </row>
    <row r="7" spans="1:24" ht="15">
      <c r="A7" s="4" t="s">
        <v>17</v>
      </c>
      <c r="B7" s="50">
        <v>0</v>
      </c>
      <c r="C7" s="14">
        <v>2.475</v>
      </c>
      <c r="D7" s="14">
        <v>523.903</v>
      </c>
      <c r="E7" s="14">
        <v>182.728</v>
      </c>
      <c r="F7" s="14">
        <v>129.108</v>
      </c>
      <c r="G7" s="14">
        <v>519.731</v>
      </c>
      <c r="H7" s="14">
        <v>481.703</v>
      </c>
      <c r="I7" s="14">
        <v>491.325</v>
      </c>
      <c r="J7" s="14">
        <v>372.409</v>
      </c>
      <c r="K7" s="14">
        <v>596.147</v>
      </c>
      <c r="L7" s="14">
        <v>455.995</v>
      </c>
      <c r="M7" s="14">
        <v>468.277</v>
      </c>
      <c r="N7" s="14">
        <v>648.612</v>
      </c>
      <c r="O7" s="14">
        <v>906</v>
      </c>
      <c r="P7" s="14">
        <v>754</v>
      </c>
      <c r="Q7" s="14">
        <v>710</v>
      </c>
      <c r="R7" s="14">
        <v>556.909</v>
      </c>
      <c r="S7" s="14">
        <v>340.326</v>
      </c>
      <c r="T7" s="14">
        <v>382.329</v>
      </c>
      <c r="U7" s="14">
        <v>640.442</v>
      </c>
      <c r="V7" s="14">
        <v>712.122</v>
      </c>
      <c r="W7" s="14">
        <v>1239.492</v>
      </c>
      <c r="X7" s="15">
        <v>1206.59</v>
      </c>
    </row>
    <row r="8" spans="1:24" ht="15">
      <c r="A8" s="4" t="s">
        <v>42</v>
      </c>
      <c r="B8" s="50">
        <v>801.731</v>
      </c>
      <c r="C8" s="14">
        <v>344.939</v>
      </c>
      <c r="D8" s="14">
        <v>354.325</v>
      </c>
      <c r="E8" s="14">
        <v>330.913</v>
      </c>
      <c r="F8" s="14">
        <v>239.996</v>
      </c>
      <c r="G8" s="14">
        <v>283.625</v>
      </c>
      <c r="H8" s="14">
        <v>239.054</v>
      </c>
      <c r="I8" s="14">
        <v>138.705</v>
      </c>
      <c r="J8" s="14">
        <v>172.182</v>
      </c>
      <c r="K8" s="14">
        <v>243.381</v>
      </c>
      <c r="L8" s="14">
        <v>390.164</v>
      </c>
      <c r="M8" s="14">
        <v>441.213</v>
      </c>
      <c r="N8" s="14">
        <v>478.702</v>
      </c>
      <c r="O8" s="14">
        <v>361</v>
      </c>
      <c r="P8" s="14">
        <v>530</v>
      </c>
      <c r="Q8" s="14">
        <v>501</v>
      </c>
      <c r="R8" s="14">
        <v>470.308</v>
      </c>
      <c r="S8" s="14">
        <v>423.144</v>
      </c>
      <c r="T8" s="14">
        <v>356.925</v>
      </c>
      <c r="U8" s="14">
        <v>387.84</v>
      </c>
      <c r="V8" s="14">
        <v>447.001</v>
      </c>
      <c r="W8" s="14">
        <v>448.271</v>
      </c>
      <c r="X8" s="15">
        <v>389.116</v>
      </c>
    </row>
    <row r="9" spans="1:24" ht="15">
      <c r="A9" s="4" t="s">
        <v>36</v>
      </c>
      <c r="B9" s="50">
        <v>0.728</v>
      </c>
      <c r="C9" s="14">
        <v>73.38</v>
      </c>
      <c r="D9" s="14">
        <v>552.687</v>
      </c>
      <c r="E9" s="14">
        <v>462.196</v>
      </c>
      <c r="F9" s="14">
        <v>417.77</v>
      </c>
      <c r="G9" s="14">
        <v>292.76</v>
      </c>
      <c r="H9" s="14">
        <v>471.532</v>
      </c>
      <c r="I9" s="14">
        <v>675.37</v>
      </c>
      <c r="J9" s="14">
        <v>579.117</v>
      </c>
      <c r="K9" s="14">
        <v>358.97</v>
      </c>
      <c r="L9" s="14">
        <v>236.098</v>
      </c>
      <c r="M9" s="14">
        <v>404.146</v>
      </c>
      <c r="N9" s="14">
        <v>241.994</v>
      </c>
      <c r="O9" s="14">
        <v>302</v>
      </c>
      <c r="P9" s="14">
        <v>476</v>
      </c>
      <c r="Q9" s="14">
        <v>320</v>
      </c>
      <c r="R9" s="14">
        <v>411.523</v>
      </c>
      <c r="S9" s="14">
        <v>376.209</v>
      </c>
      <c r="T9" s="14">
        <v>460.226</v>
      </c>
      <c r="U9" s="14">
        <v>461.875</v>
      </c>
      <c r="V9" s="14">
        <v>412.95</v>
      </c>
      <c r="W9" s="14">
        <v>534.874</v>
      </c>
      <c r="X9" s="15">
        <v>402.351</v>
      </c>
    </row>
    <row r="10" spans="1:24" ht="15">
      <c r="A10" s="4" t="s">
        <v>18</v>
      </c>
      <c r="B10" s="50">
        <v>220.238</v>
      </c>
      <c r="C10" s="14">
        <v>192.727</v>
      </c>
      <c r="D10" s="14">
        <v>158.797</v>
      </c>
      <c r="E10" s="14">
        <v>174.9</v>
      </c>
      <c r="F10" s="14">
        <v>169.43</v>
      </c>
      <c r="G10" s="14">
        <v>173.234</v>
      </c>
      <c r="H10" s="14">
        <v>260.416</v>
      </c>
      <c r="I10" s="14">
        <v>219.614</v>
      </c>
      <c r="J10" s="14">
        <v>203.48</v>
      </c>
      <c r="K10" s="14">
        <v>260.886</v>
      </c>
      <c r="L10" s="14">
        <v>230.555</v>
      </c>
      <c r="M10" s="14">
        <v>356.17</v>
      </c>
      <c r="N10" s="14">
        <v>220.715</v>
      </c>
      <c r="O10" s="14">
        <v>228</v>
      </c>
      <c r="P10" s="14">
        <v>214</v>
      </c>
      <c r="Q10" s="14">
        <v>249</v>
      </c>
      <c r="R10" s="14">
        <v>176.223</v>
      </c>
      <c r="S10" s="14">
        <v>159.742</v>
      </c>
      <c r="T10" s="14">
        <v>225.316</v>
      </c>
      <c r="U10" s="14">
        <v>222.568</v>
      </c>
      <c r="V10" s="14">
        <v>224.012</v>
      </c>
      <c r="W10" s="14">
        <v>237.39</v>
      </c>
      <c r="X10" s="15">
        <v>159.737</v>
      </c>
    </row>
    <row r="11" spans="1:24" ht="15">
      <c r="A11" s="4" t="s">
        <v>41</v>
      </c>
      <c r="B11" s="50">
        <v>106.462</v>
      </c>
      <c r="C11" s="14">
        <v>31.424</v>
      </c>
      <c r="D11" s="14">
        <v>93.088</v>
      </c>
      <c r="E11" s="14">
        <v>116.701</v>
      </c>
      <c r="F11" s="14">
        <v>77.68</v>
      </c>
      <c r="G11" s="14">
        <v>296.463</v>
      </c>
      <c r="H11" s="14">
        <v>97.656</v>
      </c>
      <c r="I11" s="14">
        <v>33.344</v>
      </c>
      <c r="J11" s="14">
        <v>200.928</v>
      </c>
      <c r="K11" s="14">
        <v>56.302</v>
      </c>
      <c r="L11" s="14">
        <v>66.259</v>
      </c>
      <c r="M11" s="14">
        <v>329.648</v>
      </c>
      <c r="N11" s="14">
        <v>152.259</v>
      </c>
      <c r="O11" s="14">
        <v>426</v>
      </c>
      <c r="P11" s="14">
        <v>142</v>
      </c>
      <c r="Q11" s="14">
        <v>424</v>
      </c>
      <c r="R11" s="14">
        <v>361.594</v>
      </c>
      <c r="S11" s="14">
        <v>252.907</v>
      </c>
      <c r="T11" s="14">
        <v>406</v>
      </c>
      <c r="U11" s="14">
        <v>338.252</v>
      </c>
      <c r="V11" s="14">
        <v>276.78</v>
      </c>
      <c r="W11" s="14">
        <v>334.153</v>
      </c>
      <c r="X11" s="15">
        <v>325.639</v>
      </c>
    </row>
    <row r="12" spans="1:24" ht="15">
      <c r="A12" s="4" t="s">
        <v>5</v>
      </c>
      <c r="B12" s="50">
        <v>0.192</v>
      </c>
      <c r="C12" s="14">
        <v>0.783</v>
      </c>
      <c r="D12" s="14">
        <v>12.596</v>
      </c>
      <c r="E12" s="14">
        <v>1.759</v>
      </c>
      <c r="F12" s="14">
        <v>2.387</v>
      </c>
      <c r="G12" s="14">
        <v>4.528</v>
      </c>
      <c r="H12" s="14">
        <v>28.094</v>
      </c>
      <c r="I12" s="14">
        <v>8.701</v>
      </c>
      <c r="J12" s="14">
        <v>19.929</v>
      </c>
      <c r="K12" s="14">
        <v>34.464</v>
      </c>
      <c r="L12" s="14">
        <v>27.318</v>
      </c>
      <c r="M12" s="14">
        <v>203.336</v>
      </c>
      <c r="N12" s="14">
        <v>37.963</v>
      </c>
      <c r="O12" s="14">
        <v>9</v>
      </c>
      <c r="P12" s="14">
        <v>5</v>
      </c>
      <c r="Q12" s="14">
        <v>8</v>
      </c>
      <c r="R12" s="14">
        <v>1.001</v>
      </c>
      <c r="S12" s="14">
        <v>0.858</v>
      </c>
      <c r="T12" s="14">
        <v>0.342</v>
      </c>
      <c r="U12" s="14">
        <v>0.36</v>
      </c>
      <c r="V12" s="14">
        <v>0.219</v>
      </c>
      <c r="W12" s="14">
        <v>0.573</v>
      </c>
      <c r="X12" s="15">
        <v>0.35</v>
      </c>
    </row>
    <row r="13" spans="1:24" ht="15">
      <c r="A13" s="4" t="s">
        <v>35</v>
      </c>
      <c r="B13" s="50">
        <v>0</v>
      </c>
      <c r="C13" s="14">
        <v>0.936</v>
      </c>
      <c r="D13" s="14">
        <v>3.999</v>
      </c>
      <c r="E13" s="14">
        <v>2.221</v>
      </c>
      <c r="F13" s="14">
        <v>0.029</v>
      </c>
      <c r="G13" s="14">
        <v>9.234</v>
      </c>
      <c r="H13" s="14">
        <v>13.469</v>
      </c>
      <c r="I13" s="14">
        <v>3.283</v>
      </c>
      <c r="J13" s="14">
        <v>0.772</v>
      </c>
      <c r="K13" s="14">
        <v>318.098</v>
      </c>
      <c r="L13" s="14">
        <v>8.342</v>
      </c>
      <c r="M13" s="14">
        <v>156.637</v>
      </c>
      <c r="N13" s="14">
        <v>160.75</v>
      </c>
      <c r="O13" s="14">
        <v>159</v>
      </c>
      <c r="P13" s="14">
        <v>50</v>
      </c>
      <c r="Q13" s="14">
        <v>70</v>
      </c>
      <c r="R13" s="14">
        <v>97.115</v>
      </c>
      <c r="S13" s="14">
        <v>23.953</v>
      </c>
      <c r="T13" s="14">
        <v>43.293</v>
      </c>
      <c r="U13" s="14">
        <v>28.467</v>
      </c>
      <c r="V13" s="14">
        <v>3.562</v>
      </c>
      <c r="W13" s="14">
        <v>8.085</v>
      </c>
      <c r="X13" s="15">
        <v>7.806</v>
      </c>
    </row>
    <row r="14" spans="1:24" ht="15">
      <c r="A14" s="4" t="s">
        <v>56</v>
      </c>
      <c r="B14" s="50">
        <v>0</v>
      </c>
      <c r="C14" s="14">
        <v>25.5</v>
      </c>
      <c r="D14" s="14">
        <v>48.623</v>
      </c>
      <c r="E14" s="14">
        <v>15.664</v>
      </c>
      <c r="F14" s="14">
        <v>18.257</v>
      </c>
      <c r="G14" s="14">
        <v>23.311</v>
      </c>
      <c r="H14" s="14">
        <v>28.406</v>
      </c>
      <c r="I14" s="14">
        <v>53.036</v>
      </c>
      <c r="J14" s="14">
        <v>27.838</v>
      </c>
      <c r="K14" s="14">
        <v>66.651</v>
      </c>
      <c r="L14" s="14">
        <v>89.577</v>
      </c>
      <c r="M14" s="14">
        <v>141.063</v>
      </c>
      <c r="N14" s="14">
        <v>208.286</v>
      </c>
      <c r="O14" s="14">
        <v>237</v>
      </c>
      <c r="P14" s="14">
        <v>131</v>
      </c>
      <c r="Q14" s="14">
        <v>93</v>
      </c>
      <c r="R14" s="14">
        <v>118.928</v>
      </c>
      <c r="S14" s="14">
        <v>189.253</v>
      </c>
      <c r="T14" s="14">
        <v>197.215</v>
      </c>
      <c r="U14" s="14">
        <v>277.342</v>
      </c>
      <c r="V14" s="14">
        <v>309.531</v>
      </c>
      <c r="W14" s="14">
        <v>325.27</v>
      </c>
      <c r="X14" s="15">
        <v>242.832</v>
      </c>
    </row>
    <row r="15" spans="1:24" ht="15">
      <c r="A15" s="4" t="s">
        <v>51</v>
      </c>
      <c r="B15" s="50">
        <v>5.511</v>
      </c>
      <c r="C15" s="14">
        <v>8.714</v>
      </c>
      <c r="D15" s="14">
        <v>86.035</v>
      </c>
      <c r="E15" s="14">
        <v>79.06</v>
      </c>
      <c r="F15" s="14">
        <v>100.322</v>
      </c>
      <c r="G15" s="14">
        <v>114.598</v>
      </c>
      <c r="H15" s="14">
        <v>112.696</v>
      </c>
      <c r="I15" s="14">
        <v>97.071</v>
      </c>
      <c r="J15" s="14">
        <v>80.707</v>
      </c>
      <c r="K15" s="14">
        <v>71.373</v>
      </c>
      <c r="L15" s="14">
        <v>95.339</v>
      </c>
      <c r="M15" s="14">
        <v>102.162</v>
      </c>
      <c r="N15" s="14">
        <v>96.948</v>
      </c>
      <c r="O15" s="14">
        <v>108</v>
      </c>
      <c r="P15" s="14">
        <v>98</v>
      </c>
      <c r="Q15" s="14">
        <v>142</v>
      </c>
      <c r="R15" s="14">
        <v>118.992</v>
      </c>
      <c r="S15" s="14">
        <v>122.897</v>
      </c>
      <c r="T15" s="14">
        <v>134.545</v>
      </c>
      <c r="U15" s="14">
        <v>147.3</v>
      </c>
      <c r="V15" s="14">
        <v>170.372</v>
      </c>
      <c r="W15" s="14">
        <v>156.834</v>
      </c>
      <c r="X15" s="15">
        <v>156.043</v>
      </c>
    </row>
    <row r="16" spans="1:24" ht="15">
      <c r="A16" s="4" t="s">
        <v>13</v>
      </c>
      <c r="B16" s="50">
        <v>320.111</v>
      </c>
      <c r="C16" s="14">
        <v>114.635</v>
      </c>
      <c r="D16" s="14">
        <v>21.802</v>
      </c>
      <c r="E16" s="14">
        <v>17.138</v>
      </c>
      <c r="F16" s="14">
        <v>9.214</v>
      </c>
      <c r="G16" s="14">
        <v>130.265</v>
      </c>
      <c r="H16" s="14">
        <v>11.572</v>
      </c>
      <c r="I16" s="14">
        <v>12.271</v>
      </c>
      <c r="J16" s="14">
        <v>17.542</v>
      </c>
      <c r="K16" s="14">
        <v>11.458</v>
      </c>
      <c r="L16" s="14">
        <v>8.254</v>
      </c>
      <c r="M16" s="14">
        <v>15.202</v>
      </c>
      <c r="N16" s="14">
        <v>13.441</v>
      </c>
      <c r="O16" s="14">
        <v>16</v>
      </c>
      <c r="P16" s="14">
        <v>13</v>
      </c>
      <c r="Q16" s="14">
        <v>14</v>
      </c>
      <c r="R16" s="14">
        <v>18.864</v>
      </c>
      <c r="S16" s="14">
        <v>18.49</v>
      </c>
      <c r="T16" s="14">
        <v>21.286</v>
      </c>
      <c r="U16" s="14">
        <v>28.449</v>
      </c>
      <c r="V16" s="14">
        <v>22.565</v>
      </c>
      <c r="W16" s="14">
        <v>27.107</v>
      </c>
      <c r="X16" s="15">
        <v>16.299</v>
      </c>
    </row>
    <row r="17" spans="1:24" ht="15.75" thickBot="1">
      <c r="A17" s="4" t="s">
        <v>14</v>
      </c>
      <c r="B17" s="52">
        <v>575.189</v>
      </c>
      <c r="C17" s="51">
        <v>831.592</v>
      </c>
      <c r="D17" s="51">
        <v>1071.802</v>
      </c>
      <c r="E17" s="51">
        <v>798.676</v>
      </c>
      <c r="F17" s="51">
        <v>629.807</v>
      </c>
      <c r="G17" s="51">
        <v>860.121</v>
      </c>
      <c r="H17" s="51">
        <v>868.233</v>
      </c>
      <c r="I17" s="51">
        <v>792.78</v>
      </c>
      <c r="J17" s="51">
        <v>662.457</v>
      </c>
      <c r="K17" s="51">
        <v>772.267</v>
      </c>
      <c r="L17" s="51">
        <v>779.564</v>
      </c>
      <c r="M17" s="51">
        <v>1167.676</v>
      </c>
      <c r="N17" s="51">
        <v>1017.491</v>
      </c>
      <c r="O17" s="51">
        <v>1247</v>
      </c>
      <c r="P17" s="51">
        <v>1302</v>
      </c>
      <c r="Q17" s="51">
        <v>1548</v>
      </c>
      <c r="R17" s="51">
        <v>1753.044</v>
      </c>
      <c r="S17" s="51">
        <v>1846.935</v>
      </c>
      <c r="T17" s="51">
        <v>1876.173</v>
      </c>
      <c r="U17" s="51">
        <v>2393.53</v>
      </c>
      <c r="V17" s="51">
        <f>(V18-SUM(V6:V16))</f>
        <v>2480.643</v>
      </c>
      <c r="W17" s="51">
        <f>(W18-SUM(W6:W16))</f>
        <v>3191.559000000001</v>
      </c>
      <c r="X17" s="56">
        <f>(X18-SUM(X6:X16))</f>
        <v>3351.701</v>
      </c>
    </row>
    <row r="18" spans="1:24" ht="15.75" thickBot="1">
      <c r="A18" s="2" t="s">
        <v>15</v>
      </c>
      <c r="B18" s="35">
        <v>2093.824</v>
      </c>
      <c r="C18" s="16">
        <v>1994.615</v>
      </c>
      <c r="D18" s="16">
        <v>3611.239</v>
      </c>
      <c r="E18" s="16">
        <v>2803.749</v>
      </c>
      <c r="F18" s="16">
        <v>2203.309</v>
      </c>
      <c r="G18" s="16">
        <v>3230.39</v>
      </c>
      <c r="H18" s="16">
        <v>3176.565</v>
      </c>
      <c r="I18" s="16">
        <v>3029.28</v>
      </c>
      <c r="J18" s="16">
        <v>2689.203</v>
      </c>
      <c r="K18" s="16">
        <v>3145.595</v>
      </c>
      <c r="L18" s="16">
        <v>2640.434</v>
      </c>
      <c r="M18" s="16">
        <v>4609.551</v>
      </c>
      <c r="N18" s="16">
        <v>3833.113</v>
      </c>
      <c r="O18" s="16">
        <v>4651</v>
      </c>
      <c r="P18" s="16">
        <v>4177</v>
      </c>
      <c r="Q18" s="16">
        <v>4714</v>
      </c>
      <c r="R18" s="16">
        <v>4666.47</v>
      </c>
      <c r="S18" s="16">
        <v>4429.348</v>
      </c>
      <c r="T18" s="16">
        <v>4647.065</v>
      </c>
      <c r="U18" s="16">
        <f>SUM(U6:U17)</f>
        <v>5504.414000000001</v>
      </c>
      <c r="V18" s="16">
        <v>6059.208</v>
      </c>
      <c r="W18" s="16">
        <v>7167.93</v>
      </c>
      <c r="X18" s="17">
        <v>7026.568</v>
      </c>
    </row>
    <row r="19" spans="1:21" ht="15">
      <c r="A19" s="6"/>
      <c r="T19" s="1"/>
      <c r="U19" s="1"/>
    </row>
    <row r="20" spans="1:21" ht="15.75" thickBot="1">
      <c r="A20" s="6" t="s">
        <v>127</v>
      </c>
      <c r="T20" s="1"/>
      <c r="U20" s="1"/>
    </row>
    <row r="21" spans="1:24" ht="15.75" thickBot="1">
      <c r="A21" s="2" t="s">
        <v>2</v>
      </c>
      <c r="B21" s="11">
        <v>1980</v>
      </c>
      <c r="C21" s="9">
        <v>1990</v>
      </c>
      <c r="D21" s="9">
        <v>2000</v>
      </c>
      <c r="E21" s="9">
        <v>2001</v>
      </c>
      <c r="F21" s="9">
        <v>2002</v>
      </c>
      <c r="G21" s="9">
        <v>2003</v>
      </c>
      <c r="H21" s="9">
        <v>2004</v>
      </c>
      <c r="I21" s="9">
        <v>2005</v>
      </c>
      <c r="J21" s="9">
        <v>2006</v>
      </c>
      <c r="K21" s="9">
        <v>2007</v>
      </c>
      <c r="L21" s="9">
        <v>2008</v>
      </c>
      <c r="M21" s="9">
        <v>2009</v>
      </c>
      <c r="N21" s="9">
        <v>2010</v>
      </c>
      <c r="O21" s="9">
        <v>2011</v>
      </c>
      <c r="P21" s="9">
        <v>2012</v>
      </c>
      <c r="Q21" s="9">
        <v>2013</v>
      </c>
      <c r="R21" s="9">
        <v>2014</v>
      </c>
      <c r="S21" s="9">
        <v>2015</v>
      </c>
      <c r="T21" s="9">
        <v>2016</v>
      </c>
      <c r="U21" s="9">
        <v>2017</v>
      </c>
      <c r="V21" s="9">
        <v>2018</v>
      </c>
      <c r="W21" s="9">
        <v>2019</v>
      </c>
      <c r="X21" s="10">
        <v>2020</v>
      </c>
    </row>
    <row r="22" spans="1:24" ht="15">
      <c r="A22" s="4" t="s">
        <v>46</v>
      </c>
      <c r="B22" s="53">
        <v>20591</v>
      </c>
      <c r="C22" s="54">
        <v>212912</v>
      </c>
      <c r="D22" s="54">
        <v>147951</v>
      </c>
      <c r="E22" s="54">
        <v>148622</v>
      </c>
      <c r="F22" s="54">
        <v>123433</v>
      </c>
      <c r="G22" s="54">
        <v>170447</v>
      </c>
      <c r="H22" s="54">
        <v>186995</v>
      </c>
      <c r="I22" s="54">
        <v>168028</v>
      </c>
      <c r="J22" s="54">
        <v>115630</v>
      </c>
      <c r="K22" s="54">
        <v>147808</v>
      </c>
      <c r="L22" s="54">
        <v>189045</v>
      </c>
      <c r="M22" s="54">
        <v>358293</v>
      </c>
      <c r="N22" s="54">
        <v>263265</v>
      </c>
      <c r="O22" s="54">
        <v>421783</v>
      </c>
      <c r="P22" s="54">
        <v>299768</v>
      </c>
      <c r="Q22" s="54">
        <v>385702</v>
      </c>
      <c r="R22" s="54">
        <v>308262</v>
      </c>
      <c r="S22" s="54">
        <v>325333</v>
      </c>
      <c r="T22" s="54">
        <v>279099</v>
      </c>
      <c r="U22" s="54">
        <v>342897</v>
      </c>
      <c r="V22" s="54">
        <v>461192</v>
      </c>
      <c r="W22" s="54">
        <v>351487</v>
      </c>
      <c r="X22" s="55">
        <v>440889</v>
      </c>
    </row>
    <row r="23" spans="1:24" ht="15">
      <c r="A23" s="4" t="s">
        <v>42</v>
      </c>
      <c r="B23" s="50">
        <v>270375</v>
      </c>
      <c r="C23" s="14">
        <v>245357</v>
      </c>
      <c r="D23" s="14">
        <v>107167</v>
      </c>
      <c r="E23" s="14">
        <v>105663</v>
      </c>
      <c r="F23" s="14">
        <v>97748</v>
      </c>
      <c r="G23" s="14">
        <v>119473</v>
      </c>
      <c r="H23" s="14">
        <v>113066</v>
      </c>
      <c r="I23" s="14">
        <v>105442</v>
      </c>
      <c r="J23" s="14">
        <v>100088</v>
      </c>
      <c r="K23" s="14">
        <v>156138</v>
      </c>
      <c r="L23" s="14">
        <v>320966</v>
      </c>
      <c r="M23" s="14">
        <v>255655</v>
      </c>
      <c r="N23" s="14">
        <v>263899</v>
      </c>
      <c r="O23" s="14">
        <v>285674</v>
      </c>
      <c r="P23" s="14">
        <v>368375</v>
      </c>
      <c r="Q23" s="14">
        <v>360691</v>
      </c>
      <c r="R23" s="14">
        <v>302038</v>
      </c>
      <c r="S23" s="14">
        <v>244749</v>
      </c>
      <c r="T23" s="14">
        <v>223961</v>
      </c>
      <c r="U23" s="14">
        <v>231033</v>
      </c>
      <c r="V23" s="14">
        <v>255792</v>
      </c>
      <c r="W23" s="14">
        <v>246712</v>
      </c>
      <c r="X23" s="15">
        <v>257097</v>
      </c>
    </row>
    <row r="24" spans="1:24" ht="15">
      <c r="A24" s="4" t="s">
        <v>17</v>
      </c>
      <c r="B24" s="50">
        <v>0</v>
      </c>
      <c r="C24" s="14">
        <v>2539</v>
      </c>
      <c r="D24" s="14">
        <v>103324</v>
      </c>
      <c r="E24" s="14">
        <v>42707</v>
      </c>
      <c r="F24" s="14">
        <v>42008</v>
      </c>
      <c r="G24" s="14">
        <v>146983</v>
      </c>
      <c r="H24" s="14">
        <v>157376</v>
      </c>
      <c r="I24" s="14">
        <v>161759</v>
      </c>
      <c r="J24" s="14">
        <v>116520</v>
      </c>
      <c r="K24" s="14">
        <v>260167</v>
      </c>
      <c r="L24" s="14">
        <v>365145</v>
      </c>
      <c r="M24" s="14">
        <v>240649</v>
      </c>
      <c r="N24" s="14">
        <v>349690</v>
      </c>
      <c r="O24" s="14">
        <v>589577</v>
      </c>
      <c r="P24" s="14">
        <v>443959</v>
      </c>
      <c r="Q24" s="14">
        <v>474002</v>
      </c>
      <c r="R24" s="14">
        <v>406155</v>
      </c>
      <c r="S24" s="14">
        <v>237984</v>
      </c>
      <c r="T24" s="14">
        <v>263005</v>
      </c>
      <c r="U24" s="14">
        <v>356471</v>
      </c>
      <c r="V24" s="14">
        <v>361115</v>
      </c>
      <c r="W24" s="14">
        <v>568306</v>
      </c>
      <c r="X24" s="15">
        <v>628373</v>
      </c>
    </row>
    <row r="25" spans="1:24" ht="15">
      <c r="A25" s="4" t="s">
        <v>36</v>
      </c>
      <c r="B25" s="50">
        <v>791</v>
      </c>
      <c r="C25" s="14">
        <v>64973</v>
      </c>
      <c r="D25" s="14">
        <v>136245</v>
      </c>
      <c r="E25" s="14">
        <v>123750</v>
      </c>
      <c r="F25" s="14">
        <v>141980</v>
      </c>
      <c r="G25" s="14">
        <v>115394</v>
      </c>
      <c r="H25" s="14">
        <v>198804</v>
      </c>
      <c r="I25" s="14">
        <v>259082</v>
      </c>
      <c r="J25" s="14">
        <v>222744</v>
      </c>
      <c r="K25" s="14">
        <v>187473</v>
      </c>
      <c r="L25" s="14">
        <v>210035</v>
      </c>
      <c r="M25" s="14">
        <v>213096</v>
      </c>
      <c r="N25" s="14">
        <v>169504</v>
      </c>
      <c r="O25" s="14">
        <v>285098</v>
      </c>
      <c r="P25" s="14">
        <v>361158</v>
      </c>
      <c r="Q25" s="14">
        <v>251230</v>
      </c>
      <c r="R25" s="14">
        <v>260221</v>
      </c>
      <c r="S25" s="14">
        <v>241446</v>
      </c>
      <c r="T25" s="14">
        <v>262457</v>
      </c>
      <c r="U25" s="14">
        <v>235904</v>
      </c>
      <c r="V25" s="14">
        <v>244682</v>
      </c>
      <c r="W25" s="14">
        <v>277360</v>
      </c>
      <c r="X25" s="15">
        <v>258288</v>
      </c>
    </row>
    <row r="26" spans="1:24" ht="15">
      <c r="A26" s="4" t="s">
        <v>41</v>
      </c>
      <c r="B26" s="50">
        <v>33935</v>
      </c>
      <c r="C26" s="14">
        <v>33596</v>
      </c>
      <c r="D26" s="14">
        <v>27807</v>
      </c>
      <c r="E26" s="14">
        <v>31133</v>
      </c>
      <c r="F26" s="14">
        <v>28796</v>
      </c>
      <c r="G26" s="14">
        <v>87530</v>
      </c>
      <c r="H26" s="14">
        <v>40304</v>
      </c>
      <c r="I26" s="14">
        <v>33272</v>
      </c>
      <c r="J26" s="14">
        <v>80930</v>
      </c>
      <c r="K26" s="14">
        <v>52459</v>
      </c>
      <c r="L26" s="14">
        <v>81719</v>
      </c>
      <c r="M26" s="14">
        <v>154915</v>
      </c>
      <c r="N26" s="14">
        <v>122527</v>
      </c>
      <c r="O26" s="14">
        <v>278403</v>
      </c>
      <c r="P26" s="14">
        <v>143604</v>
      </c>
      <c r="Q26" s="14">
        <v>315920</v>
      </c>
      <c r="R26" s="14">
        <v>264915</v>
      </c>
      <c r="S26" s="14">
        <v>205215</v>
      </c>
      <c r="T26" s="14">
        <v>305956</v>
      </c>
      <c r="U26" s="14">
        <v>201097</v>
      </c>
      <c r="V26" s="14">
        <v>209789</v>
      </c>
      <c r="W26" s="14">
        <v>238501</v>
      </c>
      <c r="X26" s="15">
        <v>267849</v>
      </c>
    </row>
    <row r="27" spans="1:24" ht="15">
      <c r="A27" s="4" t="s">
        <v>18</v>
      </c>
      <c r="B27" s="50">
        <v>63379</v>
      </c>
      <c r="C27" s="14">
        <v>108849</v>
      </c>
      <c r="D27" s="14">
        <v>35516</v>
      </c>
      <c r="E27" s="14">
        <v>40343</v>
      </c>
      <c r="F27" s="14">
        <v>49027</v>
      </c>
      <c r="G27" s="14">
        <v>51513</v>
      </c>
      <c r="H27" s="14">
        <v>86404</v>
      </c>
      <c r="I27" s="14">
        <v>72273</v>
      </c>
      <c r="J27" s="14">
        <v>63333</v>
      </c>
      <c r="K27" s="14">
        <v>112580</v>
      </c>
      <c r="L27" s="14">
        <v>147934</v>
      </c>
      <c r="M27" s="14">
        <v>131850</v>
      </c>
      <c r="N27" s="14">
        <v>89216</v>
      </c>
      <c r="O27" s="14">
        <v>149052</v>
      </c>
      <c r="P27" s="14">
        <v>135826</v>
      </c>
      <c r="Q27" s="14">
        <v>134404</v>
      </c>
      <c r="R27" s="14">
        <v>94005</v>
      </c>
      <c r="S27" s="14">
        <v>93565</v>
      </c>
      <c r="T27" s="14">
        <v>124952</v>
      </c>
      <c r="U27" s="14">
        <v>117673</v>
      </c>
      <c r="V27" s="14">
        <v>128146</v>
      </c>
      <c r="W27" s="14">
        <v>119591</v>
      </c>
      <c r="X27" s="15">
        <v>100627</v>
      </c>
    </row>
    <row r="28" spans="1:24" ht="15">
      <c r="A28" s="4" t="s">
        <v>56</v>
      </c>
      <c r="B28" s="50">
        <v>0</v>
      </c>
      <c r="C28" s="14">
        <v>12750</v>
      </c>
      <c r="D28" s="14">
        <v>11501</v>
      </c>
      <c r="E28" s="14">
        <v>4920</v>
      </c>
      <c r="F28" s="14">
        <v>6591</v>
      </c>
      <c r="G28" s="14">
        <v>10154</v>
      </c>
      <c r="H28" s="14">
        <v>16691</v>
      </c>
      <c r="I28" s="14">
        <v>27256</v>
      </c>
      <c r="J28" s="14">
        <v>24750</v>
      </c>
      <c r="K28" s="14">
        <v>44530</v>
      </c>
      <c r="L28" s="14">
        <v>76617</v>
      </c>
      <c r="M28" s="14">
        <v>101330</v>
      </c>
      <c r="N28" s="14">
        <v>145553</v>
      </c>
      <c r="O28" s="14">
        <v>198374</v>
      </c>
      <c r="P28" s="14">
        <v>140193</v>
      </c>
      <c r="Q28" s="14">
        <v>134501</v>
      </c>
      <c r="R28" s="14">
        <v>131759</v>
      </c>
      <c r="S28" s="14">
        <v>141686</v>
      </c>
      <c r="T28" s="14">
        <v>153222</v>
      </c>
      <c r="U28" s="14">
        <v>181738</v>
      </c>
      <c r="V28" s="14">
        <v>225802</v>
      </c>
      <c r="W28" s="14">
        <v>221784</v>
      </c>
      <c r="X28" s="15">
        <v>235505</v>
      </c>
    </row>
    <row r="29" spans="1:24" ht="15">
      <c r="A29" s="4" t="s">
        <v>79</v>
      </c>
      <c r="B29" s="50"/>
      <c r="C29" s="14"/>
      <c r="D29" s="14">
        <v>8148</v>
      </c>
      <c r="E29" s="14">
        <v>4586</v>
      </c>
      <c r="F29" s="14">
        <v>8189</v>
      </c>
      <c r="G29" s="14">
        <v>12383</v>
      </c>
      <c r="H29" s="14">
        <v>18688</v>
      </c>
      <c r="I29" s="14">
        <v>31557</v>
      </c>
      <c r="J29" s="14">
        <v>47765</v>
      </c>
      <c r="K29" s="14">
        <v>47823</v>
      </c>
      <c r="L29" s="14">
        <v>80739</v>
      </c>
      <c r="M29" s="14">
        <v>81033</v>
      </c>
      <c r="N29" s="14">
        <v>119973</v>
      </c>
      <c r="O29" s="14">
        <v>165302</v>
      </c>
      <c r="P29" s="14">
        <v>182128</v>
      </c>
      <c r="Q29" s="14">
        <v>235640</v>
      </c>
      <c r="R29" s="14">
        <v>237214</v>
      </c>
      <c r="S29" s="14">
        <v>161607</v>
      </c>
      <c r="T29" s="14">
        <v>200969</v>
      </c>
      <c r="U29" s="14">
        <v>293133</v>
      </c>
      <c r="V29" s="14">
        <v>307010</v>
      </c>
      <c r="W29" s="14">
        <v>305347</v>
      </c>
      <c r="X29" s="15">
        <v>332704</v>
      </c>
    </row>
    <row r="30" spans="1:24" ht="15">
      <c r="A30" s="4" t="s">
        <v>5</v>
      </c>
      <c r="B30" s="50">
        <v>689</v>
      </c>
      <c r="C30" s="14">
        <v>2214</v>
      </c>
      <c r="D30" s="14">
        <v>12307</v>
      </c>
      <c r="E30" s="14">
        <v>2304</v>
      </c>
      <c r="F30" s="14">
        <v>2594</v>
      </c>
      <c r="G30" s="14">
        <v>5071</v>
      </c>
      <c r="H30" s="14">
        <v>8902</v>
      </c>
      <c r="I30" s="14">
        <v>2061</v>
      </c>
      <c r="J30" s="14">
        <v>6525</v>
      </c>
      <c r="K30" s="14">
        <v>11943</v>
      </c>
      <c r="L30" s="14">
        <v>20293</v>
      </c>
      <c r="M30" s="14">
        <v>63009</v>
      </c>
      <c r="N30" s="14">
        <v>16684</v>
      </c>
      <c r="O30" s="14">
        <v>7037</v>
      </c>
      <c r="P30" s="14">
        <v>4461</v>
      </c>
      <c r="Q30" s="14">
        <v>5607</v>
      </c>
      <c r="R30" s="14">
        <v>5540</v>
      </c>
      <c r="S30" s="14">
        <v>2969</v>
      </c>
      <c r="T30" s="14">
        <v>2081</v>
      </c>
      <c r="U30" s="14">
        <v>2135</v>
      </c>
      <c r="V30" s="14">
        <v>1685</v>
      </c>
      <c r="W30" s="14">
        <v>2078</v>
      </c>
      <c r="X30" s="15">
        <v>1660</v>
      </c>
    </row>
    <row r="31" spans="1:24" ht="15">
      <c r="A31" s="4" t="s">
        <v>35</v>
      </c>
      <c r="B31" s="50">
        <v>0</v>
      </c>
      <c r="C31" s="14">
        <v>467</v>
      </c>
      <c r="D31" s="14">
        <v>6885</v>
      </c>
      <c r="E31" s="14">
        <v>4533</v>
      </c>
      <c r="F31" s="14">
        <v>116</v>
      </c>
      <c r="G31" s="14">
        <v>27347</v>
      </c>
      <c r="H31" s="14">
        <v>39243</v>
      </c>
      <c r="I31" s="14">
        <v>2112</v>
      </c>
      <c r="J31" s="14">
        <v>2988</v>
      </c>
      <c r="K31" s="14">
        <v>106555</v>
      </c>
      <c r="L31" s="14">
        <v>6179</v>
      </c>
      <c r="M31" s="14">
        <v>61432</v>
      </c>
      <c r="N31" s="14">
        <v>64916</v>
      </c>
      <c r="O31" s="14">
        <v>104880</v>
      </c>
      <c r="P31" s="14">
        <v>29839</v>
      </c>
      <c r="Q31" s="14">
        <v>72784</v>
      </c>
      <c r="R31" s="14">
        <v>88865</v>
      </c>
      <c r="S31" s="14">
        <v>21376</v>
      </c>
      <c r="T31" s="14">
        <v>54559</v>
      </c>
      <c r="U31" s="14">
        <v>21221</v>
      </c>
      <c r="V31" s="14">
        <v>1928</v>
      </c>
      <c r="W31" s="14">
        <v>4629</v>
      </c>
      <c r="X31" s="15">
        <v>6885</v>
      </c>
    </row>
    <row r="32" spans="1:24" ht="15">
      <c r="A32" s="4" t="s">
        <v>13</v>
      </c>
      <c r="B32" s="50">
        <v>115181</v>
      </c>
      <c r="C32" s="14">
        <v>28697</v>
      </c>
      <c r="D32" s="14">
        <v>7505</v>
      </c>
      <c r="E32" s="14">
        <v>6683</v>
      </c>
      <c r="F32" s="14">
        <v>4710</v>
      </c>
      <c r="G32" s="14">
        <v>41084</v>
      </c>
      <c r="H32" s="14">
        <v>7527</v>
      </c>
      <c r="I32" s="14">
        <v>11986</v>
      </c>
      <c r="J32" s="14">
        <v>11619</v>
      </c>
      <c r="K32" s="14">
        <v>9000</v>
      </c>
      <c r="L32" s="14">
        <v>9290</v>
      </c>
      <c r="M32" s="14">
        <v>17068</v>
      </c>
      <c r="N32" s="14">
        <v>14438</v>
      </c>
      <c r="O32" s="14">
        <v>17602</v>
      </c>
      <c r="P32" s="14">
        <v>14612</v>
      </c>
      <c r="Q32" s="14">
        <v>16338</v>
      </c>
      <c r="R32" s="14">
        <v>23160</v>
      </c>
      <c r="S32" s="14">
        <v>19445</v>
      </c>
      <c r="T32" s="14">
        <v>18979</v>
      </c>
      <c r="U32" s="14">
        <v>20928</v>
      </c>
      <c r="V32" s="14">
        <v>17065</v>
      </c>
      <c r="W32" s="14">
        <v>19471</v>
      </c>
      <c r="X32" s="15">
        <v>15176</v>
      </c>
    </row>
    <row r="33" spans="1:24" ht="15.75" thickBot="1">
      <c r="A33" s="4" t="s">
        <v>14</v>
      </c>
      <c r="B33" s="52">
        <v>197299</v>
      </c>
      <c r="C33" s="51">
        <v>429289</v>
      </c>
      <c r="D33" s="51">
        <v>343430</v>
      </c>
      <c r="E33" s="51">
        <v>274402</v>
      </c>
      <c r="F33" s="51">
        <v>281491</v>
      </c>
      <c r="G33" s="51">
        <v>390606</v>
      </c>
      <c r="H33" s="51">
        <v>443601</v>
      </c>
      <c r="I33" s="51">
        <v>472960</v>
      </c>
      <c r="J33" s="51">
        <v>453716</v>
      </c>
      <c r="K33" s="51">
        <v>601104</v>
      </c>
      <c r="L33" s="51">
        <v>839223</v>
      </c>
      <c r="M33" s="51">
        <v>861203</v>
      </c>
      <c r="N33" s="51">
        <v>913695</v>
      </c>
      <c r="O33" s="51">
        <v>1276895</v>
      </c>
      <c r="P33" s="51">
        <v>1480957</v>
      </c>
      <c r="Q33" s="51">
        <v>1661251</v>
      </c>
      <c r="R33" s="51">
        <v>1640338</v>
      </c>
      <c r="S33" s="51">
        <v>1658389</v>
      </c>
      <c r="T33" s="51">
        <v>1732632</v>
      </c>
      <c r="U33" s="51">
        <v>1886728</v>
      </c>
      <c r="V33" s="51">
        <f>(V34-SUM(V22:V32))</f>
        <v>2038586</v>
      </c>
      <c r="W33" s="51">
        <f>(W34-SUM(W22:W32))</f>
        <v>2215991</v>
      </c>
      <c r="X33" s="56">
        <f>(X34-SUM(X22:X32))</f>
        <v>2508272</v>
      </c>
    </row>
    <row r="34" spans="1:24" ht="15.75" thickBot="1">
      <c r="A34" s="2" t="s">
        <v>15</v>
      </c>
      <c r="B34" s="35">
        <v>702240</v>
      </c>
      <c r="C34" s="16">
        <v>1141643</v>
      </c>
      <c r="D34" s="16">
        <v>947786</v>
      </c>
      <c r="E34" s="16">
        <v>789646</v>
      </c>
      <c r="F34" s="16">
        <v>786683</v>
      </c>
      <c r="G34" s="16">
        <v>1177985</v>
      </c>
      <c r="H34" s="16">
        <v>1317601</v>
      </c>
      <c r="I34" s="16">
        <v>1347788</v>
      </c>
      <c r="J34" s="16">
        <v>1246608</v>
      </c>
      <c r="K34" s="16">
        <v>1737580</v>
      </c>
      <c r="L34" s="16">
        <v>2347185</v>
      </c>
      <c r="M34" s="16">
        <v>2539533</v>
      </c>
      <c r="N34" s="16">
        <v>2533360</v>
      </c>
      <c r="O34" s="16">
        <v>3779677</v>
      </c>
      <c r="P34" s="16">
        <v>3604880</v>
      </c>
      <c r="Q34" s="16">
        <v>4048070</v>
      </c>
      <c r="R34" s="16">
        <v>3762472</v>
      </c>
      <c r="S34" s="16">
        <v>3353764</v>
      </c>
      <c r="T34" s="16">
        <v>3621872</v>
      </c>
      <c r="U34" s="16">
        <f>SUM(U22:U33)</f>
        <v>3890958</v>
      </c>
      <c r="V34" s="16">
        <v>4252792</v>
      </c>
      <c r="W34" s="16">
        <v>4571257</v>
      </c>
      <c r="X34" s="17">
        <v>5053325</v>
      </c>
    </row>
    <row r="35" spans="1:21" ht="15">
      <c r="A35" s="6"/>
      <c r="T35" s="1"/>
      <c r="U35" s="1"/>
    </row>
    <row r="36" spans="1:21" ht="15">
      <c r="A36" s="6"/>
      <c r="T36" s="1"/>
      <c r="U36" s="1"/>
    </row>
    <row r="37" spans="1:21" ht="15">
      <c r="A37" s="6" t="s">
        <v>128</v>
      </c>
      <c r="T37" s="1"/>
      <c r="U37" s="1"/>
    </row>
    <row r="38" spans="1:21" ht="15.75" thickBot="1">
      <c r="A38" s="6" t="s">
        <v>129</v>
      </c>
      <c r="T38" s="1"/>
      <c r="U38" s="1"/>
    </row>
    <row r="39" spans="1:24" ht="15.75" thickBot="1">
      <c r="A39" s="2" t="s">
        <v>2</v>
      </c>
      <c r="B39" s="11">
        <v>1980</v>
      </c>
      <c r="C39" s="9">
        <v>1990</v>
      </c>
      <c r="D39" s="9">
        <v>2000</v>
      </c>
      <c r="E39" s="9">
        <v>2001</v>
      </c>
      <c r="F39" s="9">
        <v>2002</v>
      </c>
      <c r="G39" s="9">
        <v>2003</v>
      </c>
      <c r="H39" s="9">
        <v>2004</v>
      </c>
      <c r="I39" s="9">
        <v>2005</v>
      </c>
      <c r="J39" s="9">
        <v>2006</v>
      </c>
      <c r="K39" s="9">
        <v>2007</v>
      </c>
      <c r="L39" s="9">
        <v>2008</v>
      </c>
      <c r="M39" s="9">
        <v>2009</v>
      </c>
      <c r="N39" s="9">
        <v>2010</v>
      </c>
      <c r="O39" s="9">
        <v>2011</v>
      </c>
      <c r="P39" s="9">
        <v>2012</v>
      </c>
      <c r="Q39" s="9">
        <v>2013</v>
      </c>
      <c r="R39" s="9">
        <v>2014</v>
      </c>
      <c r="S39" s="9">
        <v>2015</v>
      </c>
      <c r="T39" s="9">
        <v>2016</v>
      </c>
      <c r="U39" s="9">
        <v>2017</v>
      </c>
      <c r="V39" s="9">
        <v>2018</v>
      </c>
      <c r="W39" s="9">
        <v>2019</v>
      </c>
      <c r="X39" s="10">
        <v>2020</v>
      </c>
    </row>
    <row r="40" spans="1:24" ht="15">
      <c r="A40" s="4" t="s">
        <v>57</v>
      </c>
      <c r="B40" s="53">
        <v>10.094</v>
      </c>
      <c r="C40" s="54">
        <v>23.378</v>
      </c>
      <c r="D40" s="54">
        <v>48.507</v>
      </c>
      <c r="E40" s="54">
        <v>120.596</v>
      </c>
      <c r="F40" s="54">
        <v>258.783</v>
      </c>
      <c r="G40" s="54">
        <v>297.197</v>
      </c>
      <c r="H40" s="54">
        <v>291.765</v>
      </c>
      <c r="I40" s="54">
        <v>525.813</v>
      </c>
      <c r="J40" s="54">
        <v>540.383</v>
      </c>
      <c r="K40" s="54">
        <v>332.206</v>
      </c>
      <c r="L40" s="54">
        <v>466.765</v>
      </c>
      <c r="M40" s="54">
        <v>1008.42</v>
      </c>
      <c r="N40" s="54">
        <v>579.664</v>
      </c>
      <c r="O40" s="54">
        <v>1041</v>
      </c>
      <c r="P40" s="54">
        <v>753</v>
      </c>
      <c r="Q40" s="54">
        <v>1240</v>
      </c>
      <c r="R40" s="54">
        <v>875.172</v>
      </c>
      <c r="S40" s="54">
        <v>715.51</v>
      </c>
      <c r="T40" s="54">
        <v>688.018</v>
      </c>
      <c r="U40" s="54">
        <v>784.08</v>
      </c>
      <c r="V40" s="54">
        <v>779.43</v>
      </c>
      <c r="W40" s="54">
        <v>732.031</v>
      </c>
      <c r="X40" s="55">
        <v>818.258</v>
      </c>
    </row>
    <row r="41" spans="1:24" ht="15">
      <c r="A41" s="4" t="s">
        <v>63</v>
      </c>
      <c r="B41" s="50">
        <v>75.921</v>
      </c>
      <c r="C41" s="14">
        <v>36.695</v>
      </c>
      <c r="D41" s="14">
        <v>280.011</v>
      </c>
      <c r="E41" s="14">
        <v>199.571</v>
      </c>
      <c r="F41" s="14">
        <v>315.648</v>
      </c>
      <c r="G41" s="14">
        <v>483.681</v>
      </c>
      <c r="H41" s="14">
        <v>519.772</v>
      </c>
      <c r="I41" s="14">
        <v>504.48</v>
      </c>
      <c r="J41" s="14">
        <v>349.368</v>
      </c>
      <c r="K41" s="14">
        <v>442.399</v>
      </c>
      <c r="L41" s="14">
        <v>535.27</v>
      </c>
      <c r="M41" s="14">
        <v>732.845</v>
      </c>
      <c r="N41" s="14">
        <v>662.392</v>
      </c>
      <c r="O41" s="14">
        <v>398</v>
      </c>
      <c r="P41" s="14">
        <v>600</v>
      </c>
      <c r="Q41" s="14">
        <v>362</v>
      </c>
      <c r="R41" s="14">
        <v>436.22</v>
      </c>
      <c r="S41" s="14">
        <v>376.082</v>
      </c>
      <c r="T41" s="14">
        <v>357.191</v>
      </c>
      <c r="U41" s="14">
        <v>321.292</v>
      </c>
      <c r="V41" s="14">
        <v>439.373</v>
      </c>
      <c r="W41" s="14">
        <v>470.831</v>
      </c>
      <c r="X41" s="15">
        <v>347.187</v>
      </c>
    </row>
    <row r="42" spans="1:24" ht="15">
      <c r="A42" s="4" t="s">
        <v>12</v>
      </c>
      <c r="B42" s="50">
        <v>0</v>
      </c>
      <c r="C42" s="14">
        <v>0</v>
      </c>
      <c r="D42" s="14">
        <v>833.661</v>
      </c>
      <c r="E42" s="14">
        <v>583.478</v>
      </c>
      <c r="F42" s="14">
        <v>68.223</v>
      </c>
      <c r="G42" s="14">
        <v>867.551</v>
      </c>
      <c r="H42" s="14">
        <v>353.661</v>
      </c>
      <c r="I42" s="14">
        <v>35.598</v>
      </c>
      <c r="J42" s="14">
        <v>229.504</v>
      </c>
      <c r="K42" s="14">
        <v>370.271</v>
      </c>
      <c r="L42" s="14">
        <v>99.198</v>
      </c>
      <c r="M42" s="14">
        <v>727.792</v>
      </c>
      <c r="N42" s="14">
        <v>307.993</v>
      </c>
      <c r="O42" s="14">
        <v>406</v>
      </c>
      <c r="P42" s="14">
        <v>282</v>
      </c>
      <c r="Q42" s="14">
        <v>70</v>
      </c>
      <c r="R42" s="14">
        <v>73.896</v>
      </c>
      <c r="S42" s="14">
        <v>47.69</v>
      </c>
      <c r="T42" s="14">
        <v>186.48</v>
      </c>
      <c r="U42" s="14">
        <v>73.23</v>
      </c>
      <c r="V42" s="14">
        <v>58.704</v>
      </c>
      <c r="W42" s="14">
        <v>101.314</v>
      </c>
      <c r="X42" s="15">
        <v>187.9</v>
      </c>
    </row>
    <row r="43" spans="1:24" ht="15">
      <c r="A43" s="4" t="s">
        <v>56</v>
      </c>
      <c r="B43" s="50">
        <v>0.2</v>
      </c>
      <c r="C43" s="14">
        <v>0.2</v>
      </c>
      <c r="D43" s="14">
        <v>104.721</v>
      </c>
      <c r="E43" s="14">
        <v>128.024</v>
      </c>
      <c r="F43" s="14">
        <v>128.308</v>
      </c>
      <c r="G43" s="14">
        <v>365.705</v>
      </c>
      <c r="H43" s="14">
        <v>310.007</v>
      </c>
      <c r="I43" s="14">
        <v>188.441</v>
      </c>
      <c r="J43" s="14">
        <v>636.254</v>
      </c>
      <c r="K43" s="14">
        <v>382.687</v>
      </c>
      <c r="L43" s="14">
        <v>471.391</v>
      </c>
      <c r="M43" s="14">
        <v>564.243</v>
      </c>
      <c r="N43" s="14">
        <v>557.409</v>
      </c>
      <c r="O43" s="14">
        <v>1183</v>
      </c>
      <c r="P43" s="14">
        <v>653</v>
      </c>
      <c r="Q43" s="14">
        <v>1420</v>
      </c>
      <c r="R43" s="14">
        <v>1321.97</v>
      </c>
      <c r="S43" s="14">
        <v>1099.35</v>
      </c>
      <c r="T43" s="14">
        <v>1183.712</v>
      </c>
      <c r="U43" s="14">
        <v>1334.735</v>
      </c>
      <c r="V43" s="14">
        <v>1704.363</v>
      </c>
      <c r="W43" s="14">
        <v>2047.269</v>
      </c>
      <c r="X43" s="15">
        <v>1482.504</v>
      </c>
    </row>
    <row r="44" spans="1:24" ht="15">
      <c r="A44" s="4" t="s">
        <v>41</v>
      </c>
      <c r="B44" s="50">
        <v>98.523</v>
      </c>
      <c r="C44" s="14">
        <v>1099.81</v>
      </c>
      <c r="D44" s="14">
        <v>526.592</v>
      </c>
      <c r="E44" s="14">
        <v>555.643</v>
      </c>
      <c r="F44" s="14">
        <v>372.62</v>
      </c>
      <c r="G44" s="14">
        <v>283.754</v>
      </c>
      <c r="H44" s="14">
        <v>448.846</v>
      </c>
      <c r="I44" s="14">
        <v>613.826</v>
      </c>
      <c r="J44" s="14">
        <v>483.287</v>
      </c>
      <c r="K44" s="14">
        <v>428.927</v>
      </c>
      <c r="L44" s="14">
        <v>279.17</v>
      </c>
      <c r="M44" s="14">
        <v>338.336</v>
      </c>
      <c r="N44" s="14">
        <v>429.27</v>
      </c>
      <c r="O44" s="14">
        <v>391</v>
      </c>
      <c r="P44" s="14">
        <v>445</v>
      </c>
      <c r="Q44" s="14">
        <v>423</v>
      </c>
      <c r="R44" s="14">
        <v>441.92</v>
      </c>
      <c r="S44" s="14">
        <v>403.52</v>
      </c>
      <c r="T44" s="14">
        <v>303.217</v>
      </c>
      <c r="U44" s="14">
        <v>350.733</v>
      </c>
      <c r="V44" s="14">
        <v>550.975</v>
      </c>
      <c r="W44" s="14">
        <v>489.715</v>
      </c>
      <c r="X44" s="15">
        <v>423.547</v>
      </c>
    </row>
    <row r="45" spans="1:24" ht="15">
      <c r="A45" s="4" t="s">
        <v>75</v>
      </c>
      <c r="B45" s="50">
        <v>1535.48</v>
      </c>
      <c r="C45" s="14">
        <v>119.52</v>
      </c>
      <c r="D45" s="14">
        <v>124.764</v>
      </c>
      <c r="E45" s="14">
        <v>169.115</v>
      </c>
      <c r="F45" s="14">
        <v>155.398</v>
      </c>
      <c r="G45" s="14">
        <v>124.028</v>
      </c>
      <c r="H45" s="14">
        <v>133.752</v>
      </c>
      <c r="I45" s="14">
        <v>117.167</v>
      </c>
      <c r="J45" s="14">
        <v>157.259</v>
      </c>
      <c r="K45" s="14">
        <v>160.378</v>
      </c>
      <c r="L45" s="14">
        <v>164.325</v>
      </c>
      <c r="M45" s="14">
        <v>165.664</v>
      </c>
      <c r="N45" s="14">
        <v>153.091</v>
      </c>
      <c r="O45" s="14">
        <v>134</v>
      </c>
      <c r="P45" s="14">
        <v>118</v>
      </c>
      <c r="Q45" s="14">
        <v>141</v>
      </c>
      <c r="R45" s="14">
        <v>130.888</v>
      </c>
      <c r="S45" s="14">
        <v>125.679</v>
      </c>
      <c r="T45" s="14">
        <v>106.638</v>
      </c>
      <c r="U45" s="14">
        <v>98.405</v>
      </c>
      <c r="V45" s="14">
        <v>88.619</v>
      </c>
      <c r="W45" s="14">
        <v>76.559</v>
      </c>
      <c r="X45" s="15">
        <v>66.14</v>
      </c>
    </row>
    <row r="46" spans="1:24" ht="15">
      <c r="A46" s="4" t="s">
        <v>7</v>
      </c>
      <c r="B46" s="50">
        <v>6.8</v>
      </c>
      <c r="C46" s="14">
        <v>16.47</v>
      </c>
      <c r="D46" s="14">
        <v>36.82</v>
      </c>
      <c r="E46" s="14">
        <v>38.855</v>
      </c>
      <c r="F46" s="14">
        <v>28.662</v>
      </c>
      <c r="G46" s="14">
        <v>70.322</v>
      </c>
      <c r="H46" s="14">
        <v>75.899</v>
      </c>
      <c r="I46" s="14">
        <v>115.024</v>
      </c>
      <c r="J46" s="14">
        <v>111.174</v>
      </c>
      <c r="K46" s="14">
        <v>115.98</v>
      </c>
      <c r="L46" s="14">
        <v>132.681</v>
      </c>
      <c r="M46" s="14">
        <v>122.084</v>
      </c>
      <c r="N46" s="14">
        <v>145.866</v>
      </c>
      <c r="O46" s="14">
        <v>170</v>
      </c>
      <c r="P46" s="14">
        <v>184</v>
      </c>
      <c r="Q46" s="14">
        <v>190</v>
      </c>
      <c r="R46" s="14">
        <v>175.681</v>
      </c>
      <c r="S46" s="14">
        <v>252.002</v>
      </c>
      <c r="T46" s="14">
        <v>295.991</v>
      </c>
      <c r="U46" s="14">
        <v>409.568</v>
      </c>
      <c r="V46" s="14">
        <v>463.545</v>
      </c>
      <c r="W46" s="14">
        <v>480.38</v>
      </c>
      <c r="X46" s="15">
        <v>508.017</v>
      </c>
    </row>
    <row r="47" spans="1:24" ht="15">
      <c r="A47" s="4" t="s">
        <v>130</v>
      </c>
      <c r="B47" s="50">
        <v>0</v>
      </c>
      <c r="C47" s="14">
        <v>0</v>
      </c>
      <c r="D47" s="14">
        <v>111.545</v>
      </c>
      <c r="E47" s="14">
        <v>108.047</v>
      </c>
      <c r="F47" s="14">
        <v>53.555</v>
      </c>
      <c r="G47" s="14">
        <v>54.881</v>
      </c>
      <c r="H47" s="14">
        <v>76.597</v>
      </c>
      <c r="I47" s="14">
        <v>61.233</v>
      </c>
      <c r="J47" s="14">
        <v>51.918</v>
      </c>
      <c r="K47" s="14">
        <v>91.15</v>
      </c>
      <c r="L47" s="14">
        <v>52.273</v>
      </c>
      <c r="M47" s="14">
        <v>112.96</v>
      </c>
      <c r="N47" s="14">
        <v>108.912</v>
      </c>
      <c r="O47" s="14">
        <v>219</v>
      </c>
      <c r="P47" s="14">
        <v>113</v>
      </c>
      <c r="Q47" s="14">
        <v>275</v>
      </c>
      <c r="R47" s="14">
        <v>247.504</v>
      </c>
      <c r="S47" s="14">
        <v>365.737</v>
      </c>
      <c r="T47" s="14">
        <v>446.202</v>
      </c>
      <c r="U47" s="14">
        <v>520.644</v>
      </c>
      <c r="V47" s="14">
        <v>526.627</v>
      </c>
      <c r="W47" s="14">
        <v>577.469</v>
      </c>
      <c r="X47" s="15">
        <v>381.367</v>
      </c>
    </row>
    <row r="48" spans="1:24" ht="15">
      <c r="A48" s="4" t="s">
        <v>46</v>
      </c>
      <c r="B48" s="50">
        <v>1.03</v>
      </c>
      <c r="C48" s="14">
        <v>4.838</v>
      </c>
      <c r="D48" s="14">
        <v>57.618</v>
      </c>
      <c r="E48" s="14">
        <v>21.251</v>
      </c>
      <c r="F48" s="14">
        <v>42.057</v>
      </c>
      <c r="G48" s="14">
        <v>38.853</v>
      </c>
      <c r="H48" s="14">
        <v>64.018</v>
      </c>
      <c r="I48" s="14">
        <v>24.599</v>
      </c>
      <c r="J48" s="14">
        <v>41.822</v>
      </c>
      <c r="K48" s="14">
        <v>47.888</v>
      </c>
      <c r="L48" s="14">
        <v>32.818</v>
      </c>
      <c r="M48" s="14">
        <v>108.796</v>
      </c>
      <c r="N48" s="14">
        <v>78.341</v>
      </c>
      <c r="O48" s="14">
        <v>32</v>
      </c>
      <c r="P48" s="14">
        <v>34</v>
      </c>
      <c r="Q48" s="14">
        <v>61</v>
      </c>
      <c r="R48" s="14">
        <v>47.837</v>
      </c>
      <c r="S48" s="14">
        <v>50.182</v>
      </c>
      <c r="T48" s="14">
        <v>106.369</v>
      </c>
      <c r="U48" s="14">
        <v>96.498</v>
      </c>
      <c r="V48" s="14">
        <v>82.647</v>
      </c>
      <c r="W48" s="14">
        <v>40.724</v>
      </c>
      <c r="X48" s="15">
        <v>31.376</v>
      </c>
    </row>
    <row r="49" spans="1:24" ht="15">
      <c r="A49" s="4" t="s">
        <v>61</v>
      </c>
      <c r="B49" s="50">
        <v>0</v>
      </c>
      <c r="C49" s="14">
        <v>0</v>
      </c>
      <c r="D49" s="14">
        <v>62.498</v>
      </c>
      <c r="E49" s="14">
        <v>87.301</v>
      </c>
      <c r="F49" s="14">
        <v>62.451</v>
      </c>
      <c r="G49" s="14">
        <v>80.005</v>
      </c>
      <c r="H49" s="14">
        <v>112.93</v>
      </c>
      <c r="I49" s="14">
        <v>96.165</v>
      </c>
      <c r="J49" s="14">
        <v>58.868</v>
      </c>
      <c r="K49" s="14">
        <v>97.056</v>
      </c>
      <c r="L49" s="14">
        <v>84.015</v>
      </c>
      <c r="M49" s="14">
        <v>108.454</v>
      </c>
      <c r="N49" s="14">
        <v>127.617</v>
      </c>
      <c r="O49" s="14">
        <v>165</v>
      </c>
      <c r="P49" s="14">
        <v>228</v>
      </c>
      <c r="Q49" s="14">
        <v>268</v>
      </c>
      <c r="R49" s="14">
        <v>218.224</v>
      </c>
      <c r="S49" s="14">
        <v>167.023</v>
      </c>
      <c r="T49" s="14">
        <v>176.213</v>
      </c>
      <c r="U49" s="14">
        <v>223.352</v>
      </c>
      <c r="V49" s="14">
        <v>229.402</v>
      </c>
      <c r="W49" s="14">
        <v>198.354</v>
      </c>
      <c r="X49" s="15">
        <v>154.061</v>
      </c>
    </row>
    <row r="50" spans="1:24" ht="15">
      <c r="A50" s="4" t="s">
        <v>13</v>
      </c>
      <c r="B50" s="50"/>
      <c r="C50" s="14"/>
      <c r="D50" s="14"/>
      <c r="E50" s="14"/>
      <c r="F50" s="14"/>
      <c r="G50" s="14"/>
      <c r="H50" s="14"/>
      <c r="I50" s="14"/>
      <c r="J50" s="14">
        <v>0.007</v>
      </c>
      <c r="K50" s="14">
        <v>0.002</v>
      </c>
      <c r="L50" s="14">
        <v>0.012</v>
      </c>
      <c r="M50" s="14">
        <v>0.274</v>
      </c>
      <c r="N50" s="14">
        <v>0.058</v>
      </c>
      <c r="O50" s="14">
        <v>0</v>
      </c>
      <c r="P50" s="14">
        <v>0</v>
      </c>
      <c r="Q50" s="14">
        <v>0</v>
      </c>
      <c r="R50" s="14">
        <v>0.009</v>
      </c>
      <c r="S50" s="14">
        <v>0.002</v>
      </c>
      <c r="T50" s="14">
        <v>0.013</v>
      </c>
      <c r="U50" s="14">
        <v>0.007</v>
      </c>
      <c r="V50" s="14">
        <v>0.039</v>
      </c>
      <c r="W50" s="14">
        <v>0.093</v>
      </c>
      <c r="X50" s="15">
        <v>0</v>
      </c>
    </row>
    <row r="51" spans="1:24" ht="15.75" thickBot="1">
      <c r="A51" s="4" t="s">
        <v>14</v>
      </c>
      <c r="B51" s="52">
        <v>211.085</v>
      </c>
      <c r="C51" s="51">
        <v>741.416</v>
      </c>
      <c r="D51" s="51">
        <v>1660.184</v>
      </c>
      <c r="E51" s="51">
        <v>729.507</v>
      </c>
      <c r="F51" s="51">
        <v>847.696</v>
      </c>
      <c r="G51" s="51">
        <v>1060.104</v>
      </c>
      <c r="H51" s="51">
        <v>684.349</v>
      </c>
      <c r="I51" s="51">
        <v>829.922</v>
      </c>
      <c r="J51" s="51">
        <v>684.786</v>
      </c>
      <c r="K51" s="51">
        <v>649.527</v>
      </c>
      <c r="L51" s="51">
        <v>795.579</v>
      </c>
      <c r="M51" s="51">
        <v>805.452</v>
      </c>
      <c r="N51" s="51">
        <v>593.316</v>
      </c>
      <c r="O51" s="51">
        <v>671</v>
      </c>
      <c r="P51" s="51">
        <v>832</v>
      </c>
      <c r="Q51" s="51">
        <v>840</v>
      </c>
      <c r="R51" s="51">
        <v>802.191</v>
      </c>
      <c r="S51" s="51">
        <v>767.651</v>
      </c>
      <c r="T51" s="51">
        <v>1059.249</v>
      </c>
      <c r="U51" s="51">
        <v>1169.329</v>
      </c>
      <c r="V51" s="51">
        <f>(V52-SUM(V40:V50))</f>
        <v>1018.6189999999997</v>
      </c>
      <c r="W51" s="51">
        <f>(W52-SUM(W40:W50))</f>
        <v>2065.1039999999994</v>
      </c>
      <c r="X51" s="56">
        <f>(X52-SUM(X40:X50))</f>
        <v>2547.45</v>
      </c>
    </row>
    <row r="52" spans="1:24" ht="15.75" thickBot="1">
      <c r="A52" s="2" t="s">
        <v>15</v>
      </c>
      <c r="B52" s="35">
        <v>1939.258</v>
      </c>
      <c r="C52" s="16">
        <v>2042.336</v>
      </c>
      <c r="D52" s="16">
        <v>3846.931</v>
      </c>
      <c r="E52" s="16">
        <v>2741.41</v>
      </c>
      <c r="F52" s="16">
        <v>2333.413</v>
      </c>
      <c r="G52" s="16">
        <v>3726.084</v>
      </c>
      <c r="H52" s="16">
        <v>3071.659</v>
      </c>
      <c r="I52" s="16">
        <v>3112.287</v>
      </c>
      <c r="J52" s="16">
        <v>3344.63</v>
      </c>
      <c r="K52" s="16">
        <v>3118.471</v>
      </c>
      <c r="L52" s="16">
        <v>3113.497</v>
      </c>
      <c r="M52" s="16">
        <v>4795.32</v>
      </c>
      <c r="N52" s="16">
        <v>3743.929</v>
      </c>
      <c r="O52" s="16">
        <v>4810</v>
      </c>
      <c r="P52" s="16">
        <v>4242</v>
      </c>
      <c r="Q52" s="16">
        <v>5290</v>
      </c>
      <c r="R52" s="16">
        <v>4771.512</v>
      </c>
      <c r="S52" s="16">
        <v>4370.428</v>
      </c>
      <c r="T52" s="16">
        <v>4909.293</v>
      </c>
      <c r="U52" s="16">
        <f>SUM(U40:U51)</f>
        <v>5381.8730000000005</v>
      </c>
      <c r="V52" s="16">
        <v>5942.343</v>
      </c>
      <c r="W52" s="16">
        <v>7279.843</v>
      </c>
      <c r="X52" s="17">
        <v>6947.807</v>
      </c>
    </row>
    <row r="53" spans="1:21" ht="15">
      <c r="A53" s="6"/>
      <c r="T53" s="1"/>
      <c r="U53" s="1"/>
    </row>
    <row r="54" spans="1:21" ht="15.75" thickBot="1">
      <c r="A54" s="6" t="s">
        <v>131</v>
      </c>
      <c r="T54" s="1"/>
      <c r="U54" s="1"/>
    </row>
    <row r="55" spans="1:24" ht="15.75" thickBot="1">
      <c r="A55" s="2" t="s">
        <v>2</v>
      </c>
      <c r="B55" s="11">
        <v>1980</v>
      </c>
      <c r="C55" s="9">
        <v>1990</v>
      </c>
      <c r="D55" s="9">
        <v>2000</v>
      </c>
      <c r="E55" s="9">
        <v>2001</v>
      </c>
      <c r="F55" s="9">
        <v>2002</v>
      </c>
      <c r="G55" s="9">
        <v>2003</v>
      </c>
      <c r="H55" s="9">
        <v>2004</v>
      </c>
      <c r="I55" s="9">
        <v>2005</v>
      </c>
      <c r="J55" s="9">
        <v>2006</v>
      </c>
      <c r="K55" s="9">
        <v>2007</v>
      </c>
      <c r="L55" s="9">
        <v>2008</v>
      </c>
      <c r="M55" s="9">
        <v>2009</v>
      </c>
      <c r="N55" s="9">
        <v>2010</v>
      </c>
      <c r="O55" s="9">
        <v>2011</v>
      </c>
      <c r="P55" s="9">
        <v>2012</v>
      </c>
      <c r="Q55" s="9">
        <v>2013</v>
      </c>
      <c r="R55" s="9">
        <v>2014</v>
      </c>
      <c r="S55" s="9">
        <v>2015</v>
      </c>
      <c r="T55" s="9">
        <v>2016</v>
      </c>
      <c r="U55" s="9">
        <v>2017</v>
      </c>
      <c r="V55" s="9">
        <v>2018</v>
      </c>
      <c r="W55" s="9">
        <v>2019</v>
      </c>
      <c r="X55" s="10">
        <v>2020</v>
      </c>
    </row>
    <row r="56" spans="1:24" ht="15">
      <c r="A56" s="4" t="s">
        <v>57</v>
      </c>
      <c r="B56" s="53">
        <v>3800</v>
      </c>
      <c r="C56" s="54">
        <v>7965</v>
      </c>
      <c r="D56" s="54">
        <v>9881</v>
      </c>
      <c r="E56" s="54">
        <v>28312</v>
      </c>
      <c r="F56" s="54">
        <v>61898</v>
      </c>
      <c r="G56" s="54">
        <v>80350</v>
      </c>
      <c r="H56" s="54">
        <v>84854</v>
      </c>
      <c r="I56" s="54">
        <v>159655</v>
      </c>
      <c r="J56" s="54">
        <v>150666</v>
      </c>
      <c r="K56" s="54">
        <v>148726</v>
      </c>
      <c r="L56" s="54">
        <v>309941</v>
      </c>
      <c r="M56" s="54">
        <v>348909</v>
      </c>
      <c r="N56" s="54">
        <v>347234</v>
      </c>
      <c r="O56" s="54">
        <v>675740</v>
      </c>
      <c r="P56" s="54">
        <v>507864</v>
      </c>
      <c r="Q56" s="54">
        <v>742376</v>
      </c>
      <c r="R56" s="54">
        <v>496334</v>
      </c>
      <c r="S56" s="54">
        <v>402812</v>
      </c>
      <c r="T56" s="54">
        <v>409650</v>
      </c>
      <c r="U56" s="54">
        <v>438010</v>
      </c>
      <c r="V56" s="54">
        <v>454753</v>
      </c>
      <c r="W56" s="54">
        <v>422480</v>
      </c>
      <c r="X56" s="55">
        <v>534183</v>
      </c>
    </row>
    <row r="57" spans="1:24" ht="15">
      <c r="A57" s="4" t="s">
        <v>63</v>
      </c>
      <c r="B57" s="50">
        <v>27722</v>
      </c>
      <c r="C57" s="14">
        <v>16584</v>
      </c>
      <c r="D57" s="14">
        <v>58966</v>
      </c>
      <c r="E57" s="14">
        <v>54680</v>
      </c>
      <c r="F57" s="14">
        <v>96243</v>
      </c>
      <c r="G57" s="14">
        <v>148026</v>
      </c>
      <c r="H57" s="14">
        <v>169268</v>
      </c>
      <c r="I57" s="14">
        <v>167756</v>
      </c>
      <c r="J57" s="14">
        <v>115649</v>
      </c>
      <c r="K57" s="14">
        <v>201388</v>
      </c>
      <c r="L57" s="14">
        <v>339222</v>
      </c>
      <c r="M57" s="14">
        <v>314872</v>
      </c>
      <c r="N57" s="14">
        <v>297168</v>
      </c>
      <c r="O57" s="14">
        <v>286760</v>
      </c>
      <c r="P57" s="14">
        <v>410457</v>
      </c>
      <c r="Q57" s="14">
        <v>284981</v>
      </c>
      <c r="R57" s="14">
        <v>261351</v>
      </c>
      <c r="S57" s="14">
        <v>219761</v>
      </c>
      <c r="T57" s="14">
        <v>232479</v>
      </c>
      <c r="U57" s="14">
        <v>206272</v>
      </c>
      <c r="V57" s="14">
        <v>232569</v>
      </c>
      <c r="W57" s="14">
        <v>245616</v>
      </c>
      <c r="X57" s="15">
        <v>217172</v>
      </c>
    </row>
    <row r="58" spans="1:24" ht="15">
      <c r="A58" s="4" t="s">
        <v>75</v>
      </c>
      <c r="B58" s="50">
        <v>410939</v>
      </c>
      <c r="C58" s="14">
        <v>71425</v>
      </c>
      <c r="D58" s="14">
        <v>97130</v>
      </c>
      <c r="E58" s="14">
        <v>107243</v>
      </c>
      <c r="F58" s="14">
        <v>109201</v>
      </c>
      <c r="G58" s="14">
        <v>94099</v>
      </c>
      <c r="H58" s="14">
        <v>113164</v>
      </c>
      <c r="I58" s="14">
        <v>126856</v>
      </c>
      <c r="J58" s="14">
        <v>159933</v>
      </c>
      <c r="K58" s="14">
        <v>187328</v>
      </c>
      <c r="L58" s="14">
        <v>210511</v>
      </c>
      <c r="M58" s="14">
        <v>238081</v>
      </c>
      <c r="N58" s="14">
        <v>247343</v>
      </c>
      <c r="O58" s="14">
        <v>225331</v>
      </c>
      <c r="P58" s="14">
        <v>265644</v>
      </c>
      <c r="Q58" s="14">
        <v>312214</v>
      </c>
      <c r="R58" s="14">
        <v>255751</v>
      </c>
      <c r="S58" s="14">
        <v>276692</v>
      </c>
      <c r="T58" s="14">
        <v>228095</v>
      </c>
      <c r="U58" s="14">
        <v>275741</v>
      </c>
      <c r="V58" s="14">
        <v>382284</v>
      </c>
      <c r="W58" s="14">
        <v>299102</v>
      </c>
      <c r="X58" s="15">
        <v>236627</v>
      </c>
    </row>
    <row r="59" spans="1:24" ht="15">
      <c r="A59" s="4" t="s">
        <v>56</v>
      </c>
      <c r="B59" s="50">
        <v>100</v>
      </c>
      <c r="C59" s="14">
        <v>400</v>
      </c>
      <c r="D59" s="14">
        <v>18705</v>
      </c>
      <c r="E59" s="14">
        <v>25036</v>
      </c>
      <c r="F59" s="14">
        <v>30006</v>
      </c>
      <c r="G59" s="14">
        <v>82746</v>
      </c>
      <c r="H59" s="14">
        <v>77960</v>
      </c>
      <c r="I59" s="14">
        <v>55106</v>
      </c>
      <c r="J59" s="14">
        <v>164742</v>
      </c>
      <c r="K59" s="14">
        <v>144299</v>
      </c>
      <c r="L59" s="14">
        <v>281801</v>
      </c>
      <c r="M59" s="14">
        <v>203316</v>
      </c>
      <c r="N59" s="14">
        <v>284790</v>
      </c>
      <c r="O59" s="14">
        <v>707058</v>
      </c>
      <c r="P59" s="14">
        <v>430801</v>
      </c>
      <c r="Q59" s="14">
        <v>731455</v>
      </c>
      <c r="R59" s="14">
        <v>601365</v>
      </c>
      <c r="S59" s="14">
        <v>501758</v>
      </c>
      <c r="T59" s="14">
        <v>542110</v>
      </c>
      <c r="U59" s="14">
        <v>591422</v>
      </c>
      <c r="V59" s="14">
        <v>759632</v>
      </c>
      <c r="W59" s="14">
        <v>838361</v>
      </c>
      <c r="X59" s="15">
        <v>687671</v>
      </c>
    </row>
    <row r="60" spans="1:24" ht="15">
      <c r="A60" s="4" t="s">
        <v>41</v>
      </c>
      <c r="B60" s="50">
        <v>53726</v>
      </c>
      <c r="C60" s="14">
        <v>753350</v>
      </c>
      <c r="D60" s="14">
        <v>121949</v>
      </c>
      <c r="E60" s="14">
        <v>129884</v>
      </c>
      <c r="F60" s="14">
        <v>117123</v>
      </c>
      <c r="G60" s="14">
        <v>108546</v>
      </c>
      <c r="H60" s="14">
        <v>175953</v>
      </c>
      <c r="I60" s="14">
        <v>198491</v>
      </c>
      <c r="J60" s="14">
        <v>174356</v>
      </c>
      <c r="K60" s="14">
        <v>217011</v>
      </c>
      <c r="L60" s="14">
        <v>275713</v>
      </c>
      <c r="M60" s="14">
        <v>200830</v>
      </c>
      <c r="N60" s="14">
        <v>271874</v>
      </c>
      <c r="O60" s="14">
        <v>376030</v>
      </c>
      <c r="P60" s="14">
        <v>400235</v>
      </c>
      <c r="Q60" s="14">
        <v>455139</v>
      </c>
      <c r="R60" s="14">
        <v>397986</v>
      </c>
      <c r="S60" s="14">
        <v>328098</v>
      </c>
      <c r="T60" s="14">
        <v>348140</v>
      </c>
      <c r="U60" s="14">
        <v>362983</v>
      </c>
      <c r="V60" s="14">
        <v>443940</v>
      </c>
      <c r="W60" s="14">
        <v>398618</v>
      </c>
      <c r="X60" s="15">
        <v>442620</v>
      </c>
    </row>
    <row r="61" spans="1:24" ht="15">
      <c r="A61" s="4" t="s">
        <v>12</v>
      </c>
      <c r="B61" s="50"/>
      <c r="C61" s="14"/>
      <c r="D61" s="14">
        <v>208000</v>
      </c>
      <c r="E61" s="14">
        <v>99899</v>
      </c>
      <c r="F61" s="14">
        <v>18485</v>
      </c>
      <c r="G61" s="14">
        <v>211015</v>
      </c>
      <c r="H61" s="14">
        <v>97412</v>
      </c>
      <c r="I61" s="14">
        <v>10009</v>
      </c>
      <c r="J61" s="14">
        <v>58208</v>
      </c>
      <c r="K61" s="14">
        <v>130411</v>
      </c>
      <c r="L61" s="14">
        <v>32650</v>
      </c>
      <c r="M61" s="14">
        <v>195033</v>
      </c>
      <c r="N61" s="14">
        <v>128014</v>
      </c>
      <c r="O61" s="14">
        <v>247363</v>
      </c>
      <c r="P61" s="14">
        <v>165725</v>
      </c>
      <c r="Q61" s="14">
        <v>48988</v>
      </c>
      <c r="R61" s="14">
        <v>43877</v>
      </c>
      <c r="S61" s="14">
        <v>20886</v>
      </c>
      <c r="T61" s="14">
        <v>72650</v>
      </c>
      <c r="U61" s="14">
        <v>29734</v>
      </c>
      <c r="V61" s="14">
        <v>28231</v>
      </c>
      <c r="W61" s="14">
        <v>46695</v>
      </c>
      <c r="X61" s="15">
        <v>65172</v>
      </c>
    </row>
    <row r="62" spans="1:24" ht="15">
      <c r="A62" s="4" t="s">
        <v>7</v>
      </c>
      <c r="B62" s="50">
        <v>2200</v>
      </c>
      <c r="C62" s="14">
        <v>5150</v>
      </c>
      <c r="D62" s="14">
        <v>16597</v>
      </c>
      <c r="E62" s="14">
        <v>18764</v>
      </c>
      <c r="F62" s="14">
        <v>15501</v>
      </c>
      <c r="G62" s="14">
        <v>39549</v>
      </c>
      <c r="H62" s="14">
        <v>59997</v>
      </c>
      <c r="I62" s="14">
        <v>110896</v>
      </c>
      <c r="J62" s="14">
        <v>83339</v>
      </c>
      <c r="K62" s="14">
        <v>106853</v>
      </c>
      <c r="L62" s="14">
        <v>169202</v>
      </c>
      <c r="M62" s="14">
        <v>142967</v>
      </c>
      <c r="N62" s="14">
        <v>201024</v>
      </c>
      <c r="O62" s="14">
        <v>244542</v>
      </c>
      <c r="P62" s="14">
        <v>273226</v>
      </c>
      <c r="Q62" s="14">
        <v>333809</v>
      </c>
      <c r="R62" s="14">
        <v>296410</v>
      </c>
      <c r="S62" s="14">
        <v>405129</v>
      </c>
      <c r="T62" s="14">
        <v>432144</v>
      </c>
      <c r="U62" s="14">
        <v>467060</v>
      </c>
      <c r="V62" s="14">
        <v>570005</v>
      </c>
      <c r="W62" s="14">
        <v>621948</v>
      </c>
      <c r="X62" s="15">
        <v>648463</v>
      </c>
    </row>
    <row r="63" spans="1:24" ht="15">
      <c r="A63" s="4" t="s">
        <v>5</v>
      </c>
      <c r="B63" s="50">
        <v>592</v>
      </c>
      <c r="C63" s="14">
        <v>74727</v>
      </c>
      <c r="D63" s="14">
        <v>64516</v>
      </c>
      <c r="E63" s="14">
        <v>27447</v>
      </c>
      <c r="F63" s="14">
        <v>93801</v>
      </c>
      <c r="G63" s="14">
        <v>69284</v>
      </c>
      <c r="H63" s="14">
        <v>25433</v>
      </c>
      <c r="I63" s="14">
        <v>56148</v>
      </c>
      <c r="J63" s="14">
        <v>33347</v>
      </c>
      <c r="K63" s="14">
        <v>48601</v>
      </c>
      <c r="L63" s="14">
        <v>68184</v>
      </c>
      <c r="M63" s="14">
        <v>98886</v>
      </c>
      <c r="N63" s="14">
        <v>91895</v>
      </c>
      <c r="O63" s="14">
        <v>93167</v>
      </c>
      <c r="P63" s="14">
        <v>101157</v>
      </c>
      <c r="Q63" s="14">
        <v>128064</v>
      </c>
      <c r="R63" s="14">
        <v>107883</v>
      </c>
      <c r="S63" s="14">
        <v>72960</v>
      </c>
      <c r="T63" s="14">
        <v>150877</v>
      </c>
      <c r="U63" s="14">
        <v>63894</v>
      </c>
      <c r="V63" s="14">
        <v>46020</v>
      </c>
      <c r="W63" s="14">
        <v>82406</v>
      </c>
      <c r="X63" s="15">
        <v>103183</v>
      </c>
    </row>
    <row r="64" spans="1:24" ht="15">
      <c r="A64" s="4" t="s">
        <v>61</v>
      </c>
      <c r="B64" s="50"/>
      <c r="C64" s="14"/>
      <c r="D64" s="14">
        <v>11824</v>
      </c>
      <c r="E64" s="14">
        <v>18905</v>
      </c>
      <c r="F64" s="14">
        <v>15267</v>
      </c>
      <c r="G64" s="14">
        <v>19948</v>
      </c>
      <c r="H64" s="14">
        <v>37348</v>
      </c>
      <c r="I64" s="14">
        <v>31806</v>
      </c>
      <c r="J64" s="14">
        <v>21817</v>
      </c>
      <c r="K64" s="14">
        <v>52772</v>
      </c>
      <c r="L64" s="14">
        <v>69656</v>
      </c>
      <c r="M64" s="14">
        <v>59233</v>
      </c>
      <c r="N64" s="14">
        <v>74917</v>
      </c>
      <c r="O64" s="14">
        <v>179931</v>
      </c>
      <c r="P64" s="14">
        <v>144822</v>
      </c>
      <c r="Q64" s="14">
        <v>178627</v>
      </c>
      <c r="R64" s="14">
        <v>113043</v>
      </c>
      <c r="S64" s="14">
        <v>75207</v>
      </c>
      <c r="T64" s="14">
        <v>77144</v>
      </c>
      <c r="U64" s="14">
        <v>96481</v>
      </c>
      <c r="V64" s="14">
        <v>93565</v>
      </c>
      <c r="W64" s="14">
        <v>78131</v>
      </c>
      <c r="X64" s="15">
        <v>74883</v>
      </c>
    </row>
    <row r="65" spans="1:24" ht="15">
      <c r="A65" s="4" t="s">
        <v>9</v>
      </c>
      <c r="B65" s="50">
        <v>24649</v>
      </c>
      <c r="C65" s="14">
        <v>8289</v>
      </c>
      <c r="D65" s="14">
        <v>20110</v>
      </c>
      <c r="E65" s="14">
        <v>25841</v>
      </c>
      <c r="F65" s="14">
        <v>31458</v>
      </c>
      <c r="G65" s="14">
        <v>36744</v>
      </c>
      <c r="H65" s="14">
        <v>28775</v>
      </c>
      <c r="I65" s="14">
        <v>16545</v>
      </c>
      <c r="J65" s="14">
        <v>28887</v>
      </c>
      <c r="K65" s="14">
        <v>69137</v>
      </c>
      <c r="L65" s="14">
        <v>76303</v>
      </c>
      <c r="M65" s="14">
        <v>57604</v>
      </c>
      <c r="N65" s="14">
        <v>32287</v>
      </c>
      <c r="O65" s="14">
        <v>34074</v>
      </c>
      <c r="P65" s="14">
        <v>27542</v>
      </c>
      <c r="Q65" s="14">
        <v>37756</v>
      </c>
      <c r="R65" s="14">
        <v>32444</v>
      </c>
      <c r="S65" s="14">
        <v>23471</v>
      </c>
      <c r="T65" s="14">
        <v>16661</v>
      </c>
      <c r="U65" s="14">
        <v>10651</v>
      </c>
      <c r="V65" s="14">
        <v>14231</v>
      </c>
      <c r="W65" s="14">
        <v>21597</v>
      </c>
      <c r="X65" s="15">
        <v>32472</v>
      </c>
    </row>
    <row r="66" spans="1:24" ht="15">
      <c r="A66" s="4" t="s">
        <v>13</v>
      </c>
      <c r="B66" s="50">
        <v>208</v>
      </c>
      <c r="C66" s="14">
        <v>6</v>
      </c>
      <c r="D66" s="14">
        <v>16</v>
      </c>
      <c r="E66" s="14">
        <v>15</v>
      </c>
      <c r="F66" s="14">
        <v>10</v>
      </c>
      <c r="G66" s="14">
        <v>6</v>
      </c>
      <c r="H66" s="14">
        <v>18</v>
      </c>
      <c r="I66" s="14">
        <v>39</v>
      </c>
      <c r="J66" s="14">
        <v>21</v>
      </c>
      <c r="K66" s="14">
        <v>10</v>
      </c>
      <c r="L66" s="14">
        <v>31</v>
      </c>
      <c r="M66" s="14">
        <v>453</v>
      </c>
      <c r="N66" s="14">
        <v>77</v>
      </c>
      <c r="O66" s="14">
        <v>24</v>
      </c>
      <c r="P66" s="14">
        <v>22</v>
      </c>
      <c r="Q66" s="14">
        <v>6</v>
      </c>
      <c r="R66" s="14">
        <v>87</v>
      </c>
      <c r="S66" s="14">
        <v>13</v>
      </c>
      <c r="T66" s="14">
        <v>48</v>
      </c>
      <c r="U66" s="14">
        <v>15</v>
      </c>
      <c r="V66" s="14">
        <v>26</v>
      </c>
      <c r="W66" s="14">
        <v>54</v>
      </c>
      <c r="X66" s="15"/>
    </row>
    <row r="67" spans="1:24" ht="15.75" thickBot="1">
      <c r="A67" s="4" t="s">
        <v>14</v>
      </c>
      <c r="B67" s="52">
        <v>39870</v>
      </c>
      <c r="C67" s="51">
        <v>153811</v>
      </c>
      <c r="D67" s="51">
        <v>301476</v>
      </c>
      <c r="E67" s="51">
        <v>178019</v>
      </c>
      <c r="F67" s="51">
        <v>161751</v>
      </c>
      <c r="G67" s="51">
        <v>266694</v>
      </c>
      <c r="H67" s="51">
        <v>283157</v>
      </c>
      <c r="I67" s="51">
        <v>302047</v>
      </c>
      <c r="J67" s="51">
        <v>308086</v>
      </c>
      <c r="K67" s="51">
        <v>369585</v>
      </c>
      <c r="L67" s="51">
        <v>591839</v>
      </c>
      <c r="M67" s="51">
        <v>488115</v>
      </c>
      <c r="N67" s="51">
        <v>506533</v>
      </c>
      <c r="O67" s="51">
        <v>679036</v>
      </c>
      <c r="P67" s="51">
        <v>747433</v>
      </c>
      <c r="Q67" s="51">
        <v>897747</v>
      </c>
      <c r="R67" s="51">
        <v>808011</v>
      </c>
      <c r="S67" s="51">
        <v>734800</v>
      </c>
      <c r="T67" s="51">
        <v>925716</v>
      </c>
      <c r="U67" s="51">
        <v>1165590</v>
      </c>
      <c r="V67" s="51">
        <f>(V68-SUM(V56:V66))</f>
        <v>1109161</v>
      </c>
      <c r="W67" s="51">
        <f>(W68-SUM(W56:W66))</f>
        <v>1397581</v>
      </c>
      <c r="X67" s="56">
        <f>(X68-SUM(X56:X66))</f>
        <v>1664910</v>
      </c>
    </row>
    <row r="68" spans="1:24" ht="15.75" thickBot="1">
      <c r="A68" s="2" t="s">
        <v>15</v>
      </c>
      <c r="B68" s="35">
        <v>563806</v>
      </c>
      <c r="C68" s="16">
        <v>1091707</v>
      </c>
      <c r="D68" s="16">
        <v>929170</v>
      </c>
      <c r="E68" s="16">
        <v>714045</v>
      </c>
      <c r="F68" s="16">
        <v>750744</v>
      </c>
      <c r="G68" s="16">
        <v>1157007</v>
      </c>
      <c r="H68" s="16">
        <v>1153339</v>
      </c>
      <c r="I68" s="16">
        <v>1235354</v>
      </c>
      <c r="J68" s="16">
        <v>1299051</v>
      </c>
      <c r="K68" s="16">
        <v>1676121</v>
      </c>
      <c r="L68" s="16">
        <v>2425053</v>
      </c>
      <c r="M68" s="16">
        <v>2348299</v>
      </c>
      <c r="N68" s="16">
        <v>2483156</v>
      </c>
      <c r="O68" s="16">
        <v>3749056</v>
      </c>
      <c r="P68" s="16">
        <v>3474928</v>
      </c>
      <c r="Q68" s="16">
        <v>4151162</v>
      </c>
      <c r="R68" s="16">
        <v>3414542</v>
      </c>
      <c r="S68" s="16">
        <v>3061587</v>
      </c>
      <c r="T68" s="16">
        <v>3435714</v>
      </c>
      <c r="U68" s="16">
        <f>SUM(U56:U67)</f>
        <v>3707853</v>
      </c>
      <c r="V68" s="16">
        <v>4134417</v>
      </c>
      <c r="W68" s="16">
        <v>4452589</v>
      </c>
      <c r="X68" s="17">
        <v>4707356</v>
      </c>
    </row>
    <row r="69" spans="20:21" ht="15">
      <c r="T69" s="1"/>
      <c r="U69" s="1"/>
    </row>
    <row r="70" spans="20:21" ht="15">
      <c r="T70" s="1"/>
      <c r="U70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9"/>
  <sheetViews>
    <sheetView zoomScale="70" zoomScaleNormal="70" zoomScalePageLayoutView="0" workbookViewId="0" topLeftCell="A40">
      <pane xSplit="1" topLeftCell="D1" activePane="topRight" state="frozen"/>
      <selection pane="topLeft" activeCell="A1" sqref="A1"/>
      <selection pane="topRight" activeCell="W54" sqref="W54"/>
    </sheetView>
  </sheetViews>
  <sheetFormatPr defaultColWidth="11.421875" defaultRowHeight="15"/>
  <cols>
    <col min="1" max="1" width="19.00390625" style="0" customWidth="1"/>
    <col min="15" max="15" width="12.00390625" style="0" bestFit="1" customWidth="1"/>
    <col min="17" max="17" width="12.00390625" style="0" bestFit="1" customWidth="1"/>
    <col min="21" max="21" width="12.00390625" style="0" bestFit="1" customWidth="1"/>
  </cols>
  <sheetData>
    <row r="1" ht="15">
      <c r="A1" s="6" t="s">
        <v>132</v>
      </c>
    </row>
    <row r="2" ht="15">
      <c r="A2" s="6" t="s">
        <v>133</v>
      </c>
    </row>
    <row r="3" ht="15">
      <c r="A3" s="6"/>
    </row>
    <row r="4" ht="15.75" thickBot="1">
      <c r="A4" s="6" t="s">
        <v>134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7</v>
      </c>
      <c r="B6" s="53">
        <v>120.303</v>
      </c>
      <c r="C6" s="54">
        <v>530.101</v>
      </c>
      <c r="D6" s="54">
        <v>328.478</v>
      </c>
      <c r="E6" s="54">
        <v>88.384</v>
      </c>
      <c r="F6" s="54">
        <v>907.561</v>
      </c>
      <c r="G6" s="54">
        <v>1926.816</v>
      </c>
      <c r="H6" s="54">
        <v>2563.6</v>
      </c>
      <c r="I6" s="54">
        <v>1735.006</v>
      </c>
      <c r="J6" s="54">
        <v>1544.258</v>
      </c>
      <c r="K6" s="54">
        <v>2857.28</v>
      </c>
      <c r="L6" s="54">
        <v>2610.387</v>
      </c>
      <c r="M6" s="54">
        <v>2401.748</v>
      </c>
      <c r="N6" s="54">
        <v>1340.817</v>
      </c>
      <c r="O6" s="54">
        <v>1143</v>
      </c>
      <c r="P6" s="54">
        <v>1826</v>
      </c>
      <c r="Q6" s="54">
        <v>1157</v>
      </c>
      <c r="R6" s="54">
        <v>1135.477</v>
      </c>
      <c r="S6" s="54">
        <v>817.88</v>
      </c>
      <c r="T6" s="54">
        <v>560.225</v>
      </c>
      <c r="U6" s="54">
        <v>653.434</v>
      </c>
      <c r="V6" s="54">
        <v>604.769</v>
      </c>
      <c r="W6" s="54">
        <v>894.162</v>
      </c>
      <c r="X6" s="55">
        <v>1002.287</v>
      </c>
    </row>
    <row r="7" spans="1:24" ht="15">
      <c r="A7" s="4" t="s">
        <v>6</v>
      </c>
      <c r="B7" s="50">
        <v>762.058</v>
      </c>
      <c r="C7" s="14">
        <v>25.276</v>
      </c>
      <c r="D7" s="14">
        <v>582.984</v>
      </c>
      <c r="E7" s="14">
        <v>1357.92</v>
      </c>
      <c r="F7" s="14">
        <v>1196.54</v>
      </c>
      <c r="G7" s="14">
        <v>993.498</v>
      </c>
      <c r="H7" s="14">
        <v>1048.04</v>
      </c>
      <c r="I7" s="14">
        <v>1651.13</v>
      </c>
      <c r="J7" s="14">
        <v>1216.35</v>
      </c>
      <c r="K7" s="14">
        <v>1138.89</v>
      </c>
      <c r="L7" s="14">
        <v>698.773</v>
      </c>
      <c r="M7" s="14">
        <v>1100.88</v>
      </c>
      <c r="N7" s="14">
        <v>924.398</v>
      </c>
      <c r="O7" s="14">
        <v>939</v>
      </c>
      <c r="P7" s="14">
        <v>1093</v>
      </c>
      <c r="Q7" s="14">
        <v>1107</v>
      </c>
      <c r="R7" s="14">
        <v>2106.206</v>
      </c>
      <c r="S7" s="14">
        <v>3509.118</v>
      </c>
      <c r="T7" s="14">
        <v>3892.737</v>
      </c>
      <c r="U7" s="14">
        <v>3338.734</v>
      </c>
      <c r="V7" s="14">
        <v>2971.265</v>
      </c>
      <c r="W7" s="14">
        <v>3185.19</v>
      </c>
      <c r="X7" s="15">
        <v>3738.942</v>
      </c>
    </row>
    <row r="8" spans="1:24" ht="15">
      <c r="A8" s="4" t="s">
        <v>135</v>
      </c>
      <c r="B8" s="50">
        <v>107.428</v>
      </c>
      <c r="C8" s="14">
        <v>94.912</v>
      </c>
      <c r="D8" s="14">
        <v>285.399</v>
      </c>
      <c r="E8" s="14">
        <v>346.684</v>
      </c>
      <c r="F8" s="14">
        <v>329.893</v>
      </c>
      <c r="G8" s="14">
        <v>319.521</v>
      </c>
      <c r="H8" s="14">
        <v>334.697</v>
      </c>
      <c r="I8" s="14">
        <v>336.197</v>
      </c>
      <c r="J8" s="14">
        <v>394.51</v>
      </c>
      <c r="K8" s="14">
        <v>372.38</v>
      </c>
      <c r="L8" s="14">
        <v>364.871</v>
      </c>
      <c r="M8" s="14">
        <v>394.711</v>
      </c>
      <c r="N8" s="14">
        <v>373.563</v>
      </c>
      <c r="O8" s="14">
        <v>351</v>
      </c>
      <c r="P8" s="14">
        <v>391</v>
      </c>
      <c r="Q8" s="14">
        <v>456</v>
      </c>
      <c r="R8" s="14">
        <v>436.972</v>
      </c>
      <c r="S8" s="14">
        <v>448.332</v>
      </c>
      <c r="T8" s="14">
        <v>452.34</v>
      </c>
      <c r="U8" s="14">
        <v>501.715</v>
      </c>
      <c r="V8" s="14">
        <v>526.393</v>
      </c>
      <c r="W8" s="14">
        <v>547.237</v>
      </c>
      <c r="X8" s="15">
        <v>546.856</v>
      </c>
    </row>
    <row r="9" spans="1:24" ht="15">
      <c r="A9" s="4" t="s">
        <v>85</v>
      </c>
      <c r="B9" s="50">
        <v>53.129</v>
      </c>
      <c r="C9" s="14">
        <v>177.475</v>
      </c>
      <c r="D9" s="14">
        <v>800</v>
      </c>
      <c r="E9" s="14">
        <v>647</v>
      </c>
      <c r="F9" s="14">
        <v>353.639</v>
      </c>
      <c r="G9" s="14">
        <v>362</v>
      </c>
      <c r="H9" s="14">
        <v>337.8</v>
      </c>
      <c r="I9" s="14">
        <v>247.953</v>
      </c>
      <c r="J9" s="14">
        <v>442.658</v>
      </c>
      <c r="K9" s="14">
        <v>636.138</v>
      </c>
      <c r="L9" s="14">
        <v>187.142</v>
      </c>
      <c r="M9" s="14">
        <v>394.5</v>
      </c>
      <c r="N9" s="14">
        <v>350</v>
      </c>
      <c r="O9" s="14">
        <v>424</v>
      </c>
      <c r="P9" s="14">
        <v>373</v>
      </c>
      <c r="Q9" s="14">
        <v>348</v>
      </c>
      <c r="R9" s="14">
        <v>522.207</v>
      </c>
      <c r="S9" s="14">
        <v>1239.306</v>
      </c>
      <c r="T9" s="14">
        <v>819.117</v>
      </c>
      <c r="U9" s="14">
        <v>832.825</v>
      </c>
      <c r="V9" s="14">
        <v>950.732</v>
      </c>
      <c r="W9" s="14">
        <v>754.287</v>
      </c>
      <c r="X9" s="15">
        <v>665.911</v>
      </c>
    </row>
    <row r="10" spans="1:24" ht="15">
      <c r="A10" s="4" t="s">
        <v>86</v>
      </c>
      <c r="B10" s="50">
        <v>254.8</v>
      </c>
      <c r="C10" s="14">
        <v>482.1</v>
      </c>
      <c r="D10" s="14">
        <v>688.365</v>
      </c>
      <c r="E10" s="14">
        <v>890.984</v>
      </c>
      <c r="F10" s="14">
        <v>703.875</v>
      </c>
      <c r="G10" s="14">
        <v>923.384</v>
      </c>
      <c r="H10" s="14">
        <v>646.116</v>
      </c>
      <c r="I10" s="14">
        <v>749.327</v>
      </c>
      <c r="J10" s="14">
        <v>695.021</v>
      </c>
      <c r="K10" s="14">
        <v>641.874</v>
      </c>
      <c r="L10" s="14">
        <v>392.491</v>
      </c>
      <c r="M10" s="14">
        <v>392.491</v>
      </c>
      <c r="N10" s="14">
        <v>380.109</v>
      </c>
      <c r="O10" s="14">
        <v>633</v>
      </c>
      <c r="P10" s="14">
        <v>508</v>
      </c>
      <c r="Q10" s="14">
        <v>799</v>
      </c>
      <c r="R10" s="14">
        <v>252.819</v>
      </c>
      <c r="S10" s="14">
        <v>433.293</v>
      </c>
      <c r="T10" s="14">
        <v>249.11</v>
      </c>
      <c r="U10" s="14">
        <v>273.307</v>
      </c>
      <c r="V10" s="14">
        <v>270</v>
      </c>
      <c r="W10" s="14">
        <v>101.558</v>
      </c>
      <c r="X10" s="15">
        <v>58.291</v>
      </c>
    </row>
    <row r="11" spans="1:24" ht="15">
      <c r="A11" s="4" t="s">
        <v>105</v>
      </c>
      <c r="B11" s="50">
        <v>2.016</v>
      </c>
      <c r="C11" s="14">
        <v>3.287</v>
      </c>
      <c r="D11" s="14">
        <v>17.22</v>
      </c>
      <c r="E11" s="14">
        <v>16.695</v>
      </c>
      <c r="F11" s="14">
        <v>24.923</v>
      </c>
      <c r="G11" s="14">
        <v>92.402</v>
      </c>
      <c r="H11" s="14">
        <v>93.076</v>
      </c>
      <c r="I11" s="14">
        <v>272.772</v>
      </c>
      <c r="J11" s="14">
        <v>328.177</v>
      </c>
      <c r="K11" s="14">
        <v>340.676</v>
      </c>
      <c r="L11" s="14">
        <v>331</v>
      </c>
      <c r="M11" s="14">
        <v>391.096</v>
      </c>
      <c r="N11" s="14">
        <v>375.689</v>
      </c>
      <c r="O11" s="14">
        <v>484</v>
      </c>
      <c r="P11" s="14">
        <v>464</v>
      </c>
      <c r="Q11" s="14">
        <v>622</v>
      </c>
      <c r="R11" s="14">
        <v>624.671</v>
      </c>
      <c r="S11" s="14">
        <v>622.446</v>
      </c>
      <c r="T11" s="14">
        <v>696.006</v>
      </c>
      <c r="U11" s="14">
        <v>743.7</v>
      </c>
      <c r="V11" s="14">
        <v>739.4</v>
      </c>
      <c r="W11" s="14">
        <v>883.069</v>
      </c>
      <c r="X11" s="15">
        <v>701.767</v>
      </c>
    </row>
    <row r="12" spans="1:24" ht="15">
      <c r="A12" s="4" t="s">
        <v>83</v>
      </c>
      <c r="B12" s="50">
        <v>0.04</v>
      </c>
      <c r="C12" s="14">
        <v>10.302</v>
      </c>
      <c r="D12" s="14">
        <v>135.276</v>
      </c>
      <c r="E12" s="14">
        <v>170.435</v>
      </c>
      <c r="F12" s="14">
        <v>177.601</v>
      </c>
      <c r="G12" s="14">
        <v>162.585</v>
      </c>
      <c r="H12" s="14">
        <v>223.327</v>
      </c>
      <c r="I12" s="14">
        <v>256.119</v>
      </c>
      <c r="J12" s="14">
        <v>271.116</v>
      </c>
      <c r="K12" s="14">
        <v>304.599</v>
      </c>
      <c r="L12" s="14">
        <v>287.167</v>
      </c>
      <c r="M12" s="14">
        <v>284.461</v>
      </c>
      <c r="N12" s="14">
        <v>31</v>
      </c>
      <c r="O12" s="14">
        <v>301</v>
      </c>
      <c r="P12" s="14">
        <v>46</v>
      </c>
      <c r="Q12" s="14">
        <v>58</v>
      </c>
      <c r="R12" s="14">
        <v>265.535</v>
      </c>
      <c r="S12" s="14">
        <v>248.895</v>
      </c>
      <c r="T12" s="14">
        <v>241.869</v>
      </c>
      <c r="U12" s="14">
        <v>309.799</v>
      </c>
      <c r="V12" s="14">
        <v>291.005</v>
      </c>
      <c r="W12" s="14">
        <v>350.998</v>
      </c>
      <c r="X12" s="15">
        <v>391.191</v>
      </c>
    </row>
    <row r="13" spans="1:24" ht="15">
      <c r="A13" s="4" t="s">
        <v>136</v>
      </c>
      <c r="B13" s="50">
        <v>34.627</v>
      </c>
      <c r="C13" s="14">
        <v>52.645</v>
      </c>
      <c r="D13" s="14">
        <v>84.255</v>
      </c>
      <c r="E13" s="14">
        <v>195.101</v>
      </c>
      <c r="F13" s="14">
        <v>230.134</v>
      </c>
      <c r="G13" s="14">
        <v>208.887</v>
      </c>
      <c r="H13" s="14">
        <v>263.642</v>
      </c>
      <c r="I13" s="14">
        <v>263.056</v>
      </c>
      <c r="J13" s="14">
        <v>302.397</v>
      </c>
      <c r="K13" s="14">
        <v>300.545</v>
      </c>
      <c r="L13" s="14">
        <v>291.855</v>
      </c>
      <c r="M13" s="14">
        <v>272.091</v>
      </c>
      <c r="N13" s="14">
        <v>352.015</v>
      </c>
      <c r="O13" s="14">
        <v>315</v>
      </c>
      <c r="P13" s="14">
        <v>343</v>
      </c>
      <c r="Q13" s="14">
        <v>362</v>
      </c>
      <c r="R13" s="14">
        <v>355.215</v>
      </c>
      <c r="S13" s="14">
        <v>394.791</v>
      </c>
      <c r="T13" s="14">
        <v>382.244</v>
      </c>
      <c r="U13" s="14">
        <v>448.645</v>
      </c>
      <c r="V13" s="14">
        <v>503.342</v>
      </c>
      <c r="W13" s="14">
        <v>540.149</v>
      </c>
      <c r="X13" s="15">
        <v>520.642</v>
      </c>
    </row>
    <row r="14" spans="1:24" ht="15">
      <c r="A14" s="4" t="s">
        <v>41</v>
      </c>
      <c r="B14" s="50">
        <v>93.975</v>
      </c>
      <c r="C14" s="14">
        <v>72.786</v>
      </c>
      <c r="D14" s="14">
        <v>44.305</v>
      </c>
      <c r="E14" s="14">
        <v>58.591</v>
      </c>
      <c r="F14" s="14">
        <v>47.683</v>
      </c>
      <c r="G14" s="14">
        <v>48.186</v>
      </c>
      <c r="H14" s="14">
        <v>56.695</v>
      </c>
      <c r="I14" s="14">
        <v>99.279</v>
      </c>
      <c r="J14" s="14">
        <v>175.487</v>
      </c>
      <c r="K14" s="14">
        <v>244.613</v>
      </c>
      <c r="L14" s="14">
        <v>547.821</v>
      </c>
      <c r="M14" s="14">
        <v>268.998</v>
      </c>
      <c r="N14" s="14">
        <v>349.536</v>
      </c>
      <c r="O14" s="14">
        <v>404</v>
      </c>
      <c r="P14" s="14">
        <v>222</v>
      </c>
      <c r="Q14" s="14">
        <v>98</v>
      </c>
      <c r="R14" s="14">
        <v>74.245</v>
      </c>
      <c r="S14" s="14">
        <v>73.102</v>
      </c>
      <c r="T14" s="14">
        <v>63.999</v>
      </c>
      <c r="U14" s="14">
        <v>35.722</v>
      </c>
      <c r="V14" s="14">
        <v>67.869</v>
      </c>
      <c r="W14" s="14">
        <v>72.162</v>
      </c>
      <c r="X14" s="15">
        <v>74.38</v>
      </c>
    </row>
    <row r="15" spans="1:24" ht="15">
      <c r="A15" s="4" t="s">
        <v>137</v>
      </c>
      <c r="B15" s="50">
        <v>20.42</v>
      </c>
      <c r="C15" s="14">
        <v>90.565</v>
      </c>
      <c r="D15" s="14">
        <v>209.422</v>
      </c>
      <c r="E15" s="14">
        <v>171.056</v>
      </c>
      <c r="F15" s="14">
        <v>226.612</v>
      </c>
      <c r="G15" s="14">
        <v>258.027</v>
      </c>
      <c r="H15" s="14">
        <v>333.011</v>
      </c>
      <c r="I15" s="14">
        <v>215.919</v>
      </c>
      <c r="J15" s="14">
        <v>339.127</v>
      </c>
      <c r="K15" s="14">
        <v>383.787</v>
      </c>
      <c r="L15" s="14">
        <v>370.507</v>
      </c>
      <c r="M15" s="14">
        <v>252.195</v>
      </c>
      <c r="N15" s="14">
        <v>359.693</v>
      </c>
      <c r="O15" s="14">
        <v>388</v>
      </c>
      <c r="P15" s="14">
        <v>379</v>
      </c>
      <c r="Q15" s="14">
        <v>401</v>
      </c>
      <c r="R15" s="14">
        <v>492.668</v>
      </c>
      <c r="S15" s="14">
        <v>420.03</v>
      </c>
      <c r="T15" s="14">
        <v>228.143</v>
      </c>
      <c r="U15" s="14">
        <v>196.288</v>
      </c>
      <c r="V15" s="14">
        <v>408.375</v>
      </c>
      <c r="W15" s="14">
        <v>353.569</v>
      </c>
      <c r="X15" s="15">
        <v>162.1</v>
      </c>
    </row>
    <row r="16" spans="1:24" ht="15">
      <c r="A16" s="4" t="s">
        <v>13</v>
      </c>
      <c r="B16" s="50">
        <v>42.153</v>
      </c>
      <c r="C16" s="14">
        <v>45.271</v>
      </c>
      <c r="D16" s="14">
        <v>107.857</v>
      </c>
      <c r="E16" s="14">
        <v>112.497</v>
      </c>
      <c r="F16" s="14">
        <v>217.152</v>
      </c>
      <c r="G16" s="14">
        <v>127.845</v>
      </c>
      <c r="H16" s="14">
        <v>91.823</v>
      </c>
      <c r="I16" s="14">
        <v>161.289</v>
      </c>
      <c r="J16" s="14">
        <v>108.332</v>
      </c>
      <c r="K16" s="14">
        <v>159.222</v>
      </c>
      <c r="L16" s="14">
        <v>214.042</v>
      </c>
      <c r="M16" s="14">
        <v>174.723</v>
      </c>
      <c r="N16" s="14">
        <v>195.849</v>
      </c>
      <c r="O16" s="14">
        <v>330</v>
      </c>
      <c r="P16" s="14">
        <v>173</v>
      </c>
      <c r="Q16" s="14">
        <v>197</v>
      </c>
      <c r="R16" s="14">
        <v>203.015</v>
      </c>
      <c r="S16" s="14">
        <v>261.106</v>
      </c>
      <c r="T16" s="14">
        <v>284.228</v>
      </c>
      <c r="U16" s="14">
        <v>231</v>
      </c>
      <c r="V16" s="14">
        <v>173.929</v>
      </c>
      <c r="W16" s="14">
        <v>144.517</v>
      </c>
      <c r="X16" s="15">
        <v>113.017</v>
      </c>
    </row>
    <row r="17" spans="1:24" ht="15.75" thickBot="1">
      <c r="A17" s="4" t="s">
        <v>14</v>
      </c>
      <c r="B17" s="52">
        <v>1724.215</v>
      </c>
      <c r="C17" s="51">
        <v>2032.696</v>
      </c>
      <c r="D17" s="51">
        <v>3610.078</v>
      </c>
      <c r="E17" s="51">
        <v>4120.619</v>
      </c>
      <c r="F17" s="51">
        <v>4437.298</v>
      </c>
      <c r="G17" s="51">
        <v>3957.56</v>
      </c>
      <c r="H17" s="51">
        <v>3691.125</v>
      </c>
      <c r="I17" s="51">
        <v>4115.949</v>
      </c>
      <c r="J17" s="51">
        <v>4627.026</v>
      </c>
      <c r="K17" s="51">
        <v>4730.917</v>
      </c>
      <c r="L17" s="51">
        <v>4854.582</v>
      </c>
      <c r="M17" s="51">
        <v>3461.624</v>
      </c>
      <c r="N17" s="51">
        <v>4679.931</v>
      </c>
      <c r="O17" s="51">
        <v>4489</v>
      </c>
      <c r="P17" s="51">
        <v>3790</v>
      </c>
      <c r="Q17" s="51">
        <v>4057</v>
      </c>
      <c r="R17" s="51">
        <v>3817.299</v>
      </c>
      <c r="S17" s="51">
        <v>4171.674</v>
      </c>
      <c r="T17" s="51">
        <v>4469.692</v>
      </c>
      <c r="U17" s="51">
        <v>4363.975</v>
      </c>
      <c r="V17" s="51">
        <f>(V18-SUM(V6:V16))</f>
        <v>4292.094000000002</v>
      </c>
      <c r="W17" s="51">
        <f>(W18-SUM(W6:W16))</f>
        <v>4527.445999999998</v>
      </c>
      <c r="X17" s="56">
        <f>(X18-SUM(X6:X16))</f>
        <v>4656.26</v>
      </c>
    </row>
    <row r="18" spans="1:24" ht="15.75" thickBot="1">
      <c r="A18" s="2" t="s">
        <v>15</v>
      </c>
      <c r="B18" s="35">
        <v>3215.164</v>
      </c>
      <c r="C18" s="16">
        <v>3617.416</v>
      </c>
      <c r="D18" s="16">
        <v>6893.639</v>
      </c>
      <c r="E18" s="16">
        <v>8175.966</v>
      </c>
      <c r="F18" s="16">
        <v>8852.911</v>
      </c>
      <c r="G18" s="16">
        <v>9380.711</v>
      </c>
      <c r="H18" s="16">
        <v>9682.952</v>
      </c>
      <c r="I18" s="16">
        <v>10103.996</v>
      </c>
      <c r="J18" s="16">
        <v>10444.459</v>
      </c>
      <c r="K18" s="16">
        <v>12110.921</v>
      </c>
      <c r="L18" s="16">
        <v>11150.638</v>
      </c>
      <c r="M18" s="16">
        <v>9789.518</v>
      </c>
      <c r="N18" s="16">
        <v>9712.6</v>
      </c>
      <c r="O18" s="16">
        <v>10201</v>
      </c>
      <c r="P18" s="16">
        <v>9608</v>
      </c>
      <c r="Q18" s="16">
        <v>9662</v>
      </c>
      <c r="R18" s="16">
        <v>10286.329</v>
      </c>
      <c r="S18" s="16">
        <v>12639.973</v>
      </c>
      <c r="T18" s="16">
        <v>12339.71</v>
      </c>
      <c r="U18" s="16">
        <f>SUM(U6:U17)</f>
        <v>11929.144</v>
      </c>
      <c r="V18" s="16">
        <v>11799.173</v>
      </c>
      <c r="W18" s="16">
        <v>12354.344</v>
      </c>
      <c r="X18" s="17">
        <v>12631.644</v>
      </c>
    </row>
    <row r="19" spans="1:21" ht="15">
      <c r="A19" s="6"/>
      <c r="T19" s="1"/>
      <c r="U19" s="1"/>
    </row>
    <row r="20" spans="1:21" ht="15.75" thickBot="1">
      <c r="A20" s="6" t="s">
        <v>138</v>
      </c>
      <c r="T20" s="1"/>
      <c r="U20" s="1"/>
    </row>
    <row r="21" spans="1:24" ht="15.75" thickBot="1">
      <c r="A21" s="2" t="s">
        <v>2</v>
      </c>
      <c r="B21" s="11">
        <v>1980</v>
      </c>
      <c r="C21" s="9">
        <v>1990</v>
      </c>
      <c r="D21" s="9">
        <v>2000</v>
      </c>
      <c r="E21" s="9">
        <v>2001</v>
      </c>
      <c r="F21" s="9">
        <v>2002</v>
      </c>
      <c r="G21" s="9">
        <v>2003</v>
      </c>
      <c r="H21" s="9">
        <v>2004</v>
      </c>
      <c r="I21" s="9">
        <v>2005</v>
      </c>
      <c r="J21" s="9">
        <v>2006</v>
      </c>
      <c r="K21" s="9">
        <v>2007</v>
      </c>
      <c r="L21" s="9">
        <v>2008</v>
      </c>
      <c r="M21" s="9">
        <v>2009</v>
      </c>
      <c r="N21" s="9">
        <v>2010</v>
      </c>
      <c r="O21" s="9">
        <v>2011</v>
      </c>
      <c r="P21" s="9">
        <v>2012</v>
      </c>
      <c r="Q21" s="9">
        <v>2013</v>
      </c>
      <c r="R21" s="9">
        <v>2014</v>
      </c>
      <c r="S21" s="9">
        <v>2015</v>
      </c>
      <c r="T21" s="9">
        <v>2016</v>
      </c>
      <c r="U21" s="9">
        <v>2017</v>
      </c>
      <c r="V21" s="9">
        <v>2018</v>
      </c>
      <c r="W21" s="9">
        <v>2019</v>
      </c>
      <c r="X21" s="10">
        <v>2020</v>
      </c>
    </row>
    <row r="22" spans="1:24" ht="15">
      <c r="A22" s="4" t="s">
        <v>7</v>
      </c>
      <c r="B22" s="50">
        <v>105003</v>
      </c>
      <c r="C22" s="14">
        <v>249588</v>
      </c>
      <c r="D22" s="14">
        <v>134646</v>
      </c>
      <c r="E22" s="14">
        <v>32334</v>
      </c>
      <c r="F22" s="14">
        <v>423617</v>
      </c>
      <c r="G22" s="14">
        <v>1038316</v>
      </c>
      <c r="H22" s="14">
        <v>1580014</v>
      </c>
      <c r="I22" s="14">
        <v>929734</v>
      </c>
      <c r="J22" s="14">
        <v>802239</v>
      </c>
      <c r="K22" s="14">
        <v>2176628</v>
      </c>
      <c r="L22" s="14">
        <v>3367750</v>
      </c>
      <c r="M22" s="14">
        <v>1851787</v>
      </c>
      <c r="N22" s="14">
        <v>1203241</v>
      </c>
      <c r="O22" s="14">
        <v>1324438</v>
      </c>
      <c r="P22" s="14">
        <v>2276788</v>
      </c>
      <c r="Q22" s="14">
        <v>1270809</v>
      </c>
      <c r="R22" s="14">
        <v>1092435</v>
      </c>
      <c r="S22" s="14">
        <v>645894</v>
      </c>
      <c r="T22" s="54">
        <v>452077</v>
      </c>
      <c r="U22" s="54">
        <v>536444</v>
      </c>
      <c r="V22" s="54">
        <v>484734</v>
      </c>
      <c r="W22" s="54">
        <v>647686</v>
      </c>
      <c r="X22" s="55">
        <v>760398</v>
      </c>
    </row>
    <row r="23" spans="1:24" ht="15">
      <c r="A23" s="4" t="s">
        <v>6</v>
      </c>
      <c r="B23" s="50">
        <v>444315</v>
      </c>
      <c r="C23" s="14">
        <v>21491</v>
      </c>
      <c r="D23" s="14">
        <v>201281</v>
      </c>
      <c r="E23" s="14">
        <v>506187</v>
      </c>
      <c r="F23" s="14">
        <v>540146</v>
      </c>
      <c r="G23" s="14">
        <v>565440</v>
      </c>
      <c r="H23" s="14">
        <v>627293</v>
      </c>
      <c r="I23" s="14">
        <v>884608</v>
      </c>
      <c r="J23" s="14">
        <v>685292</v>
      </c>
      <c r="K23" s="14">
        <v>665902</v>
      </c>
      <c r="L23" s="14">
        <v>432980</v>
      </c>
      <c r="M23" s="14">
        <v>851056</v>
      </c>
      <c r="N23" s="14">
        <v>813562</v>
      </c>
      <c r="O23" s="14">
        <v>1210862</v>
      </c>
      <c r="P23" s="14">
        <v>1381448</v>
      </c>
      <c r="Q23" s="14">
        <v>1191784</v>
      </c>
      <c r="R23" s="14">
        <v>1985134</v>
      </c>
      <c r="S23" s="14">
        <v>2698314</v>
      </c>
      <c r="T23" s="14">
        <v>3013221</v>
      </c>
      <c r="U23" s="14">
        <v>2748774</v>
      </c>
      <c r="V23" s="14">
        <v>2279460</v>
      </c>
      <c r="W23" s="14">
        <v>2267266</v>
      </c>
      <c r="X23" s="15">
        <v>2986426</v>
      </c>
    </row>
    <row r="24" spans="1:24" ht="15">
      <c r="A24" s="4" t="s">
        <v>87</v>
      </c>
      <c r="B24" s="50">
        <v>186000</v>
      </c>
      <c r="C24" s="14">
        <v>220000</v>
      </c>
      <c r="D24" s="14">
        <v>263572</v>
      </c>
      <c r="E24" s="14">
        <v>325728</v>
      </c>
      <c r="F24" s="14">
        <v>285979</v>
      </c>
      <c r="G24" s="14">
        <v>514508</v>
      </c>
      <c r="H24" s="14">
        <v>395052</v>
      </c>
      <c r="I24" s="14">
        <v>395971</v>
      </c>
      <c r="J24" s="14">
        <v>390628</v>
      </c>
      <c r="K24" s="14">
        <v>513619</v>
      </c>
      <c r="L24" s="14">
        <v>417675</v>
      </c>
      <c r="M24" s="14">
        <v>417675</v>
      </c>
      <c r="N24" s="14">
        <v>363986</v>
      </c>
      <c r="O24" s="14">
        <v>784105</v>
      </c>
      <c r="P24" s="14">
        <v>653193</v>
      </c>
      <c r="Q24" s="14">
        <v>820000</v>
      </c>
      <c r="R24" s="14">
        <v>226485</v>
      </c>
      <c r="S24" s="14">
        <v>332811</v>
      </c>
      <c r="T24" s="14">
        <v>191392</v>
      </c>
      <c r="U24" s="14">
        <v>228376</v>
      </c>
      <c r="V24" s="14">
        <v>217890</v>
      </c>
      <c r="W24" s="14">
        <v>77464</v>
      </c>
      <c r="X24" s="15">
        <v>43756</v>
      </c>
    </row>
    <row r="25" spans="1:24" ht="15">
      <c r="A25" s="4" t="s">
        <v>135</v>
      </c>
      <c r="B25" s="50">
        <v>68532</v>
      </c>
      <c r="C25" s="14">
        <v>50331</v>
      </c>
      <c r="D25" s="14">
        <v>108654</v>
      </c>
      <c r="E25" s="14">
        <v>118578</v>
      </c>
      <c r="F25" s="14">
        <v>142399</v>
      </c>
      <c r="G25" s="14">
        <v>170016</v>
      </c>
      <c r="H25" s="14">
        <v>197638</v>
      </c>
      <c r="I25" s="14">
        <v>178974</v>
      </c>
      <c r="J25" s="14">
        <v>216446</v>
      </c>
      <c r="K25" s="14">
        <v>298591</v>
      </c>
      <c r="L25" s="14">
        <v>483189</v>
      </c>
      <c r="M25" s="14">
        <v>336790</v>
      </c>
      <c r="N25" s="14">
        <v>353514</v>
      </c>
      <c r="O25" s="14">
        <v>484531</v>
      </c>
      <c r="P25" s="14">
        <v>475154</v>
      </c>
      <c r="Q25" s="14">
        <v>379743</v>
      </c>
      <c r="R25" s="14">
        <v>391382</v>
      </c>
      <c r="S25" s="14">
        <v>334060</v>
      </c>
      <c r="T25" s="14">
        <v>354220</v>
      </c>
      <c r="U25" s="14">
        <v>404610</v>
      </c>
      <c r="V25" s="14">
        <v>402412</v>
      </c>
      <c r="W25" s="14">
        <v>382456</v>
      </c>
      <c r="X25" s="15">
        <v>412446</v>
      </c>
    </row>
    <row r="26" spans="1:24" ht="15">
      <c r="A26" s="4" t="s">
        <v>105</v>
      </c>
      <c r="B26" s="50">
        <v>1156</v>
      </c>
      <c r="C26" s="14">
        <v>1796</v>
      </c>
      <c r="D26" s="14">
        <v>6026</v>
      </c>
      <c r="E26" s="14">
        <v>6491</v>
      </c>
      <c r="F26" s="14">
        <v>10438</v>
      </c>
      <c r="G26" s="14">
        <v>52973</v>
      </c>
      <c r="H26" s="14">
        <v>54358</v>
      </c>
      <c r="I26" s="14">
        <v>146338</v>
      </c>
      <c r="J26" s="14">
        <v>184649</v>
      </c>
      <c r="K26" s="14">
        <v>272817</v>
      </c>
      <c r="L26" s="14">
        <v>357139</v>
      </c>
      <c r="M26" s="14">
        <v>315492</v>
      </c>
      <c r="N26" s="14">
        <v>363104</v>
      </c>
      <c r="O26" s="14">
        <v>615184</v>
      </c>
      <c r="P26" s="14">
        <v>571851</v>
      </c>
      <c r="Q26" s="14">
        <v>662822</v>
      </c>
      <c r="R26" s="14">
        <v>566461</v>
      </c>
      <c r="S26" s="14">
        <v>465239</v>
      </c>
      <c r="T26" s="14">
        <v>525137</v>
      </c>
      <c r="U26" s="14">
        <v>600658</v>
      </c>
      <c r="V26" s="14">
        <v>591520</v>
      </c>
      <c r="W26" s="14">
        <v>632096</v>
      </c>
      <c r="X26" s="15">
        <v>555907</v>
      </c>
    </row>
    <row r="27" spans="1:24" ht="15">
      <c r="A27" s="4" t="s">
        <v>41</v>
      </c>
      <c r="B27" s="50">
        <v>64317</v>
      </c>
      <c r="C27" s="14">
        <v>37333</v>
      </c>
      <c r="D27" s="14">
        <v>18193</v>
      </c>
      <c r="E27" s="14">
        <v>22239</v>
      </c>
      <c r="F27" s="14">
        <v>22317</v>
      </c>
      <c r="G27" s="14">
        <v>30543</v>
      </c>
      <c r="H27" s="14">
        <v>38769</v>
      </c>
      <c r="I27" s="14">
        <v>61012</v>
      </c>
      <c r="J27" s="14">
        <v>107706</v>
      </c>
      <c r="K27" s="14">
        <v>198996</v>
      </c>
      <c r="L27" s="14">
        <v>660143</v>
      </c>
      <c r="M27" s="14">
        <v>260650</v>
      </c>
      <c r="N27" s="14">
        <v>309866</v>
      </c>
      <c r="O27" s="14">
        <v>514266</v>
      </c>
      <c r="P27" s="14">
        <v>265961</v>
      </c>
      <c r="Q27" s="14">
        <v>105652</v>
      </c>
      <c r="R27" s="14">
        <v>67843</v>
      </c>
      <c r="S27" s="14">
        <v>52713</v>
      </c>
      <c r="T27" s="14">
        <v>48934</v>
      </c>
      <c r="U27" s="14">
        <v>32472</v>
      </c>
      <c r="V27" s="14">
        <v>54493</v>
      </c>
      <c r="W27" s="14">
        <v>52613</v>
      </c>
      <c r="X27" s="15">
        <v>58661</v>
      </c>
    </row>
    <row r="28" spans="1:24" ht="15">
      <c r="A28" s="4" t="s">
        <v>84</v>
      </c>
      <c r="B28" s="50">
        <v>61</v>
      </c>
      <c r="C28" s="14">
        <v>5536</v>
      </c>
      <c r="D28" s="14">
        <v>53029</v>
      </c>
      <c r="E28" s="14">
        <v>60123</v>
      </c>
      <c r="F28" s="14">
        <v>74246</v>
      </c>
      <c r="G28" s="14">
        <v>89776</v>
      </c>
      <c r="H28" s="14">
        <v>146429</v>
      </c>
      <c r="I28" s="14">
        <v>139362</v>
      </c>
      <c r="J28" s="14">
        <v>142689</v>
      </c>
      <c r="K28" s="14">
        <v>224144</v>
      </c>
      <c r="L28" s="14">
        <v>344952</v>
      </c>
      <c r="M28" s="14">
        <v>247339</v>
      </c>
      <c r="N28" s="14">
        <v>290360</v>
      </c>
      <c r="O28" s="14">
        <v>344966</v>
      </c>
      <c r="P28" s="14">
        <v>64500</v>
      </c>
      <c r="Q28" s="14">
        <v>96924</v>
      </c>
      <c r="R28" s="14">
        <v>256415</v>
      </c>
      <c r="S28" s="14">
        <v>202480</v>
      </c>
      <c r="T28" s="14">
        <v>187963</v>
      </c>
      <c r="U28" s="14">
        <v>266896</v>
      </c>
      <c r="V28" s="14">
        <v>239753</v>
      </c>
      <c r="W28" s="14">
        <v>263446</v>
      </c>
      <c r="X28" s="15">
        <v>312347</v>
      </c>
    </row>
    <row r="29" spans="1:24" ht="15">
      <c r="A29" s="4" t="s">
        <v>85</v>
      </c>
      <c r="B29" s="50">
        <v>48560</v>
      </c>
      <c r="C29" s="14">
        <v>88122</v>
      </c>
      <c r="D29" s="14">
        <v>385000</v>
      </c>
      <c r="E29" s="14">
        <v>304295</v>
      </c>
      <c r="F29" s="14">
        <v>155747</v>
      </c>
      <c r="G29" s="14">
        <v>175000</v>
      </c>
      <c r="H29" s="14">
        <v>168000</v>
      </c>
      <c r="I29" s="14">
        <v>128752</v>
      </c>
      <c r="J29" s="14">
        <v>212455</v>
      </c>
      <c r="K29" s="14">
        <v>314148</v>
      </c>
      <c r="L29" s="14">
        <v>194982</v>
      </c>
      <c r="M29" s="14">
        <v>246000</v>
      </c>
      <c r="N29" s="14">
        <v>315000</v>
      </c>
      <c r="O29" s="14">
        <v>400000</v>
      </c>
      <c r="P29" s="14">
        <v>370000</v>
      </c>
      <c r="Q29" s="14">
        <v>380231</v>
      </c>
      <c r="R29" s="14">
        <v>486219</v>
      </c>
      <c r="S29" s="14">
        <v>944569</v>
      </c>
      <c r="T29" s="14">
        <v>641961</v>
      </c>
      <c r="U29" s="14">
        <v>690966</v>
      </c>
      <c r="V29" s="14">
        <v>730986</v>
      </c>
      <c r="W29" s="14">
        <v>546609</v>
      </c>
      <c r="X29" s="15">
        <v>516509</v>
      </c>
    </row>
    <row r="30" spans="1:24" ht="15">
      <c r="A30" s="4" t="s">
        <v>136</v>
      </c>
      <c r="B30" s="50">
        <v>24613</v>
      </c>
      <c r="C30" s="14">
        <v>28754</v>
      </c>
      <c r="D30" s="14">
        <v>51970</v>
      </c>
      <c r="E30" s="14">
        <v>80121</v>
      </c>
      <c r="F30" s="14">
        <v>106244</v>
      </c>
      <c r="G30" s="14">
        <v>117874</v>
      </c>
      <c r="H30" s="14">
        <v>146181</v>
      </c>
      <c r="I30" s="14">
        <v>142426</v>
      </c>
      <c r="J30" s="14">
        <v>166599</v>
      </c>
      <c r="K30" s="14">
        <v>230369</v>
      </c>
      <c r="L30" s="14">
        <v>354467</v>
      </c>
      <c r="M30" s="14">
        <v>230333</v>
      </c>
      <c r="N30" s="14">
        <v>325710</v>
      </c>
      <c r="O30" s="14">
        <v>404471</v>
      </c>
      <c r="P30" s="14">
        <v>425362</v>
      </c>
      <c r="Q30" s="14">
        <v>391572</v>
      </c>
      <c r="R30" s="14">
        <v>335450</v>
      </c>
      <c r="S30" s="14">
        <v>306413</v>
      </c>
      <c r="T30" s="14">
        <v>299794</v>
      </c>
      <c r="U30" s="14">
        <v>372008</v>
      </c>
      <c r="V30" s="14">
        <v>396834</v>
      </c>
      <c r="W30" s="14">
        <v>386560</v>
      </c>
      <c r="X30" s="15">
        <v>414979</v>
      </c>
    </row>
    <row r="31" spans="1:24" ht="15">
      <c r="A31" s="4" t="s">
        <v>139</v>
      </c>
      <c r="B31" s="50">
        <v>13217</v>
      </c>
      <c r="C31" s="14">
        <v>40890</v>
      </c>
      <c r="D31" s="14">
        <v>82418</v>
      </c>
      <c r="E31" s="14">
        <v>67072</v>
      </c>
      <c r="F31" s="14">
        <v>119714</v>
      </c>
      <c r="G31" s="14">
        <v>175678</v>
      </c>
      <c r="H31" s="14">
        <v>211529</v>
      </c>
      <c r="I31" s="14">
        <v>121123</v>
      </c>
      <c r="J31" s="14">
        <v>193307</v>
      </c>
      <c r="K31" s="14">
        <v>290742</v>
      </c>
      <c r="L31" s="14">
        <v>300988</v>
      </c>
      <c r="M31" s="14">
        <v>201063</v>
      </c>
      <c r="N31" s="14">
        <v>308221</v>
      </c>
      <c r="O31" s="14">
        <v>328788</v>
      </c>
      <c r="P31" s="14">
        <v>361789</v>
      </c>
      <c r="Q31" s="14">
        <v>455471</v>
      </c>
      <c r="R31" s="14">
        <v>522935</v>
      </c>
      <c r="S31" s="14">
        <v>376649</v>
      </c>
      <c r="T31" s="14">
        <v>201571</v>
      </c>
      <c r="U31" s="14">
        <v>170749</v>
      </c>
      <c r="V31" s="14">
        <v>485944</v>
      </c>
      <c r="W31" s="14">
        <v>312364</v>
      </c>
      <c r="X31" s="15">
        <v>176000</v>
      </c>
    </row>
    <row r="32" spans="1:24" ht="15">
      <c r="A32" s="4" t="s">
        <v>13</v>
      </c>
      <c r="B32" s="50">
        <v>27374</v>
      </c>
      <c r="C32" s="14">
        <v>22057</v>
      </c>
      <c r="D32" s="14">
        <v>41631</v>
      </c>
      <c r="E32" s="14">
        <v>40369</v>
      </c>
      <c r="F32" s="14">
        <v>99908</v>
      </c>
      <c r="G32" s="14">
        <v>71437</v>
      </c>
      <c r="H32" s="14">
        <v>54984</v>
      </c>
      <c r="I32" s="14">
        <v>88914</v>
      </c>
      <c r="J32" s="14">
        <v>61164</v>
      </c>
      <c r="K32" s="14">
        <v>133387</v>
      </c>
      <c r="L32" s="14">
        <v>279443</v>
      </c>
      <c r="M32" s="14">
        <v>166374</v>
      </c>
      <c r="N32" s="14">
        <v>180044</v>
      </c>
      <c r="O32" s="14">
        <v>195454</v>
      </c>
      <c r="P32" s="14">
        <v>216598</v>
      </c>
      <c r="Q32" s="14">
        <v>226323</v>
      </c>
      <c r="R32" s="14">
        <v>190298</v>
      </c>
      <c r="S32" s="14">
        <v>205088</v>
      </c>
      <c r="T32" s="14">
        <v>225645</v>
      </c>
      <c r="U32" s="14">
        <v>191026</v>
      </c>
      <c r="V32" s="14">
        <v>133160</v>
      </c>
      <c r="W32" s="14">
        <v>113710</v>
      </c>
      <c r="X32" s="15">
        <v>94475</v>
      </c>
    </row>
    <row r="33" spans="1:24" ht="15.75" thickBot="1">
      <c r="A33" s="4" t="s">
        <v>14</v>
      </c>
      <c r="B33" s="50">
        <v>1186642</v>
      </c>
      <c r="C33" s="14">
        <v>1084550</v>
      </c>
      <c r="D33" s="14">
        <v>1648618</v>
      </c>
      <c r="E33" s="14">
        <v>1806556</v>
      </c>
      <c r="F33" s="14">
        <v>2180838</v>
      </c>
      <c r="G33" s="14">
        <v>2427080</v>
      </c>
      <c r="H33" s="14">
        <v>2464226</v>
      </c>
      <c r="I33" s="14">
        <v>2519087</v>
      </c>
      <c r="J33" s="14">
        <v>2905126</v>
      </c>
      <c r="K33" s="14">
        <v>3847980</v>
      </c>
      <c r="L33" s="14">
        <v>6128192</v>
      </c>
      <c r="M33" s="14">
        <v>3320272</v>
      </c>
      <c r="N33" s="14">
        <v>4331190</v>
      </c>
      <c r="O33" s="14">
        <v>7153461</v>
      </c>
      <c r="P33" s="14">
        <v>4814705</v>
      </c>
      <c r="Q33" s="14">
        <v>4613055</v>
      </c>
      <c r="R33" s="14">
        <v>3836848</v>
      </c>
      <c r="S33" s="14">
        <v>3605872</v>
      </c>
      <c r="T33" s="51">
        <v>3839739</v>
      </c>
      <c r="U33" s="51">
        <v>3966979</v>
      </c>
      <c r="V33" s="51">
        <f>(V34-SUM(V22:V32))</f>
        <v>3671009</v>
      </c>
      <c r="W33" s="51">
        <f>(W34-SUM(W22:W32))</f>
        <v>3492503</v>
      </c>
      <c r="X33" s="56">
        <f>(X34-SUM(X22:X32))</f>
        <v>3979613</v>
      </c>
    </row>
    <row r="34" spans="1:24" ht="15.75" thickBot="1">
      <c r="A34" s="2" t="s">
        <v>15</v>
      </c>
      <c r="B34" s="35">
        <v>2169790</v>
      </c>
      <c r="C34" s="16">
        <v>1850448</v>
      </c>
      <c r="D34" s="16">
        <v>2995038</v>
      </c>
      <c r="E34" s="16">
        <v>3370093</v>
      </c>
      <c r="F34" s="16">
        <v>4161593</v>
      </c>
      <c r="G34" s="16">
        <v>5428641</v>
      </c>
      <c r="H34" s="16">
        <v>6084473</v>
      </c>
      <c r="I34" s="16">
        <v>5736301</v>
      </c>
      <c r="J34" s="16">
        <v>6068300</v>
      </c>
      <c r="K34" s="16">
        <v>9167323</v>
      </c>
      <c r="L34" s="16">
        <v>13321900</v>
      </c>
      <c r="M34" s="16">
        <v>8444831</v>
      </c>
      <c r="N34" s="16">
        <v>9157798</v>
      </c>
      <c r="O34" s="16">
        <v>13760526</v>
      </c>
      <c r="P34" s="16">
        <v>11877349</v>
      </c>
      <c r="Q34" s="16">
        <v>10594386</v>
      </c>
      <c r="R34" s="16">
        <v>9957905</v>
      </c>
      <c r="S34" s="16">
        <v>10170102</v>
      </c>
      <c r="T34" s="16">
        <v>9981654</v>
      </c>
      <c r="U34" s="16">
        <f>SUM(U22:U33)</f>
        <v>10209958</v>
      </c>
      <c r="V34" s="16">
        <v>9688195</v>
      </c>
      <c r="W34" s="16">
        <v>9174773</v>
      </c>
      <c r="X34" s="17">
        <v>10311517</v>
      </c>
    </row>
    <row r="35" spans="1:21" ht="15">
      <c r="A35" s="6"/>
      <c r="T35" s="1"/>
      <c r="U35" s="1"/>
    </row>
    <row r="36" spans="1:21" ht="15">
      <c r="A36" s="6"/>
      <c r="T36" s="1"/>
      <c r="U36" s="1"/>
    </row>
    <row r="37" spans="1:21" ht="15">
      <c r="A37" s="6" t="s">
        <v>140</v>
      </c>
      <c r="T37" s="1"/>
      <c r="U37" s="1"/>
    </row>
    <row r="38" spans="1:21" ht="15">
      <c r="A38" s="6"/>
      <c r="T38" s="1"/>
      <c r="U38" s="1"/>
    </row>
    <row r="39" spans="1:21" ht="15.75" thickBot="1">
      <c r="A39" s="6" t="s">
        <v>141</v>
      </c>
      <c r="T39" s="1"/>
      <c r="U39" s="1"/>
    </row>
    <row r="40" spans="1:24" ht="15.75" thickBot="1">
      <c r="A40" s="2" t="s">
        <v>2</v>
      </c>
      <c r="B40" s="11">
        <v>1980</v>
      </c>
      <c r="C40" s="9">
        <v>1990</v>
      </c>
      <c r="D40" s="9">
        <v>2000</v>
      </c>
      <c r="E40" s="9">
        <v>2001</v>
      </c>
      <c r="F40" s="9">
        <v>2002</v>
      </c>
      <c r="G40" s="9">
        <v>2003</v>
      </c>
      <c r="H40" s="9">
        <v>2004</v>
      </c>
      <c r="I40" s="9">
        <v>2005</v>
      </c>
      <c r="J40" s="9">
        <v>2006</v>
      </c>
      <c r="K40" s="9">
        <v>2007</v>
      </c>
      <c r="L40" s="9">
        <v>2008</v>
      </c>
      <c r="M40" s="9">
        <v>2009</v>
      </c>
      <c r="N40" s="9">
        <v>2010</v>
      </c>
      <c r="O40" s="9">
        <v>2011</v>
      </c>
      <c r="P40" s="9">
        <v>2012</v>
      </c>
      <c r="Q40" s="9">
        <v>2013</v>
      </c>
      <c r="R40" s="9">
        <v>2014</v>
      </c>
      <c r="S40" s="9">
        <v>2015</v>
      </c>
      <c r="T40" s="9">
        <v>2016</v>
      </c>
      <c r="U40" s="9">
        <v>2017</v>
      </c>
      <c r="V40" s="9">
        <v>2018</v>
      </c>
      <c r="W40" s="9">
        <v>2019</v>
      </c>
      <c r="X40" s="10">
        <v>2020</v>
      </c>
    </row>
    <row r="41" spans="1:24" ht="15">
      <c r="A41" s="4" t="s">
        <v>5</v>
      </c>
      <c r="B41" s="53">
        <v>91.756</v>
      </c>
      <c r="C41" s="54">
        <v>1003.22</v>
      </c>
      <c r="D41" s="54">
        <v>2979.7</v>
      </c>
      <c r="E41" s="54">
        <v>3338.21</v>
      </c>
      <c r="F41" s="54">
        <v>3399.7</v>
      </c>
      <c r="G41" s="54">
        <v>4188.08</v>
      </c>
      <c r="H41" s="54">
        <v>4340.97</v>
      </c>
      <c r="I41" s="54">
        <v>4850.82</v>
      </c>
      <c r="J41" s="54">
        <v>5741.41</v>
      </c>
      <c r="K41" s="54">
        <v>6403.55</v>
      </c>
      <c r="L41" s="54">
        <v>4944.19</v>
      </c>
      <c r="M41" s="54">
        <v>4439.41</v>
      </c>
      <c r="N41" s="54">
        <v>4899.817</v>
      </c>
      <c r="O41" s="54">
        <v>4417</v>
      </c>
      <c r="P41" s="54">
        <v>3777</v>
      </c>
      <c r="Q41" s="54">
        <v>4264</v>
      </c>
      <c r="R41" s="54">
        <v>4059.026</v>
      </c>
      <c r="S41" s="54">
        <v>5598.828</v>
      </c>
      <c r="T41" s="54">
        <v>5764.308</v>
      </c>
      <c r="U41" s="54">
        <v>4972.597</v>
      </c>
      <c r="V41" s="54">
        <v>4011057</v>
      </c>
      <c r="W41" s="54">
        <v>5043233</v>
      </c>
      <c r="X41" s="55">
        <v>5271404</v>
      </c>
    </row>
    <row r="42" spans="1:24" ht="15">
      <c r="A42" s="4" t="s">
        <v>4</v>
      </c>
      <c r="B42" s="50">
        <v>743.922</v>
      </c>
      <c r="C42" s="14">
        <v>794.325</v>
      </c>
      <c r="D42" s="14">
        <v>1072.99</v>
      </c>
      <c r="E42" s="14">
        <v>1651.53</v>
      </c>
      <c r="F42" s="14">
        <v>1934.39</v>
      </c>
      <c r="G42" s="14">
        <v>2485.99</v>
      </c>
      <c r="H42" s="14">
        <v>2517.24</v>
      </c>
      <c r="I42" s="14">
        <v>2697.05</v>
      </c>
      <c r="J42" s="14">
        <v>2419.38</v>
      </c>
      <c r="K42" s="14">
        <v>2342.54</v>
      </c>
      <c r="L42" s="14">
        <v>2315.84</v>
      </c>
      <c r="M42" s="14">
        <v>1593.65</v>
      </c>
      <c r="N42" s="14">
        <v>1559.776</v>
      </c>
      <c r="O42" s="14">
        <v>1741</v>
      </c>
      <c r="P42" s="14">
        <v>1757</v>
      </c>
      <c r="Q42" s="14">
        <v>1362</v>
      </c>
      <c r="R42" s="14">
        <v>1305.097</v>
      </c>
      <c r="S42" s="14">
        <v>1669.949</v>
      </c>
      <c r="T42" s="14">
        <v>1254.185</v>
      </c>
      <c r="U42" s="14">
        <v>1342.511</v>
      </c>
      <c r="V42" s="14">
        <v>1414684</v>
      </c>
      <c r="W42" s="14">
        <v>1041969</v>
      </c>
      <c r="X42" s="15">
        <v>1109809</v>
      </c>
    </row>
    <row r="43" spans="1:24" ht="15">
      <c r="A43" s="4" t="s">
        <v>3</v>
      </c>
      <c r="B43" s="50">
        <v>1067.1</v>
      </c>
      <c r="C43" s="14">
        <v>533.737</v>
      </c>
      <c r="D43" s="14">
        <v>587.75</v>
      </c>
      <c r="E43" s="14">
        <v>681.173</v>
      </c>
      <c r="F43" s="14">
        <v>1125.25</v>
      </c>
      <c r="G43" s="14">
        <v>960.131</v>
      </c>
      <c r="H43" s="14">
        <v>455.025</v>
      </c>
      <c r="I43" s="14">
        <v>503.564</v>
      </c>
      <c r="J43" s="14">
        <v>601.219</v>
      </c>
      <c r="K43" s="14">
        <v>881.14</v>
      </c>
      <c r="L43" s="14">
        <v>1177.15</v>
      </c>
      <c r="M43" s="14">
        <v>1253.65</v>
      </c>
      <c r="N43" s="14">
        <v>1656.734</v>
      </c>
      <c r="O43" s="14">
        <v>1000</v>
      </c>
      <c r="P43" s="14">
        <v>950</v>
      </c>
      <c r="Q43" s="14">
        <v>813</v>
      </c>
      <c r="R43" s="14">
        <v>891.842</v>
      </c>
      <c r="S43" s="14">
        <v>958.146</v>
      </c>
      <c r="T43" s="14">
        <v>1004.075</v>
      </c>
      <c r="U43" s="14">
        <v>1069.627</v>
      </c>
      <c r="V43" s="14">
        <v>1105423</v>
      </c>
      <c r="W43" s="14">
        <v>952005</v>
      </c>
      <c r="X43" s="15">
        <v>1238940</v>
      </c>
    </row>
    <row r="44" spans="1:24" ht="15">
      <c r="A44" s="4" t="s">
        <v>46</v>
      </c>
      <c r="B44" s="50">
        <v>344.526</v>
      </c>
      <c r="C44" s="14">
        <v>432.82</v>
      </c>
      <c r="D44" s="14">
        <v>470.414</v>
      </c>
      <c r="E44" s="14">
        <v>531.515</v>
      </c>
      <c r="F44" s="14">
        <v>492.445</v>
      </c>
      <c r="G44" s="14">
        <v>454.511</v>
      </c>
      <c r="H44" s="14">
        <v>378.19</v>
      </c>
      <c r="I44" s="14">
        <v>447.724</v>
      </c>
      <c r="J44" s="14">
        <v>551.921</v>
      </c>
      <c r="K44" s="14">
        <v>530.487</v>
      </c>
      <c r="L44" s="14">
        <v>621.953</v>
      </c>
      <c r="M44" s="14">
        <v>472.041</v>
      </c>
      <c r="N44" s="14">
        <v>433.724</v>
      </c>
      <c r="O44" s="14">
        <v>347</v>
      </c>
      <c r="P44" s="14">
        <v>399</v>
      </c>
      <c r="Q44" s="14">
        <v>503</v>
      </c>
      <c r="R44" s="14">
        <v>323.983</v>
      </c>
      <c r="S44" s="14">
        <v>473.69</v>
      </c>
      <c r="T44" s="14">
        <v>546.267</v>
      </c>
      <c r="U44" s="14">
        <v>517.144</v>
      </c>
      <c r="V44" s="14">
        <v>601440</v>
      </c>
      <c r="W44" s="14">
        <v>599912</v>
      </c>
      <c r="X44" s="15">
        <v>615134</v>
      </c>
    </row>
    <row r="45" spans="1:24" ht="15">
      <c r="A45" s="4" t="s">
        <v>42</v>
      </c>
      <c r="B45" s="50">
        <v>213.311</v>
      </c>
      <c r="C45" s="14">
        <v>169.308</v>
      </c>
      <c r="D45" s="14">
        <v>459.258</v>
      </c>
      <c r="E45" s="14">
        <v>521.13</v>
      </c>
      <c r="F45" s="14">
        <v>498.481</v>
      </c>
      <c r="G45" s="14">
        <v>403.386</v>
      </c>
      <c r="H45" s="14">
        <v>438.123</v>
      </c>
      <c r="I45" s="14">
        <v>422.227</v>
      </c>
      <c r="J45" s="14">
        <v>313.041</v>
      </c>
      <c r="K45" s="14">
        <v>198.353</v>
      </c>
      <c r="L45" s="14">
        <v>299.191</v>
      </c>
      <c r="M45" s="14">
        <v>328.435</v>
      </c>
      <c r="N45" s="14">
        <v>270.92</v>
      </c>
      <c r="O45" s="14">
        <v>339</v>
      </c>
      <c r="P45" s="14">
        <v>428</v>
      </c>
      <c r="Q45" s="14">
        <v>322</v>
      </c>
      <c r="R45" s="14">
        <v>382.336</v>
      </c>
      <c r="S45" s="14">
        <v>477.547</v>
      </c>
      <c r="T45" s="14">
        <v>342.604</v>
      </c>
      <c r="U45" s="14">
        <v>259.513</v>
      </c>
      <c r="V45" s="14">
        <v>253434</v>
      </c>
      <c r="W45" s="14">
        <v>168936</v>
      </c>
      <c r="X45" s="15">
        <v>196724</v>
      </c>
    </row>
    <row r="46" spans="1:24" ht="15">
      <c r="A46" s="4" t="s">
        <v>8</v>
      </c>
      <c r="B46" s="50">
        <v>4.6</v>
      </c>
      <c r="C46" s="14">
        <v>9.005</v>
      </c>
      <c r="D46" s="14">
        <v>98.199</v>
      </c>
      <c r="E46" s="14">
        <v>132.695</v>
      </c>
      <c r="F46" s="14">
        <v>105.865</v>
      </c>
      <c r="G46" s="14">
        <v>170.022</v>
      </c>
      <c r="H46" s="14">
        <v>210.395</v>
      </c>
      <c r="I46" s="14">
        <v>172.7</v>
      </c>
      <c r="J46" s="14">
        <v>197.708</v>
      </c>
      <c r="K46" s="14">
        <v>206.202</v>
      </c>
      <c r="L46" s="14">
        <v>416.868</v>
      </c>
      <c r="M46" s="14">
        <v>254.133</v>
      </c>
      <c r="N46" s="14">
        <v>252.6</v>
      </c>
      <c r="O46" s="14">
        <v>232</v>
      </c>
      <c r="P46" s="14">
        <v>122</v>
      </c>
      <c r="Q46" s="14">
        <v>519</v>
      </c>
      <c r="R46" s="14">
        <v>630.213</v>
      </c>
      <c r="S46" s="14">
        <v>698.665</v>
      </c>
      <c r="T46" s="14">
        <v>709.128</v>
      </c>
      <c r="U46" s="14">
        <v>679.729</v>
      </c>
      <c r="V46" s="14">
        <v>691322</v>
      </c>
      <c r="W46" s="14">
        <v>652514</v>
      </c>
      <c r="X46" s="15">
        <v>631415</v>
      </c>
    </row>
    <row r="47" spans="1:24" ht="15">
      <c r="A47" s="4" t="s">
        <v>10</v>
      </c>
      <c r="B47" s="50">
        <v>0.039</v>
      </c>
      <c r="C47" s="14">
        <v>8.771</v>
      </c>
      <c r="D47" s="14">
        <v>154.998</v>
      </c>
      <c r="E47" s="14">
        <v>177.601</v>
      </c>
      <c r="F47" s="14">
        <v>187.478</v>
      </c>
      <c r="G47" s="14">
        <v>216.161</v>
      </c>
      <c r="H47" s="14">
        <v>213.129</v>
      </c>
      <c r="I47" s="14">
        <v>213.321</v>
      </c>
      <c r="J47" s="14">
        <v>225.421</v>
      </c>
      <c r="K47" s="14">
        <v>198.535</v>
      </c>
      <c r="L47" s="14">
        <v>147.687</v>
      </c>
      <c r="M47" s="14">
        <v>204.595</v>
      </c>
      <c r="N47" s="14">
        <v>213.558</v>
      </c>
      <c r="O47" s="14">
        <v>237</v>
      </c>
      <c r="P47" s="14">
        <v>257</v>
      </c>
      <c r="Q47" s="14">
        <v>300</v>
      </c>
      <c r="R47" s="14">
        <v>364.361</v>
      </c>
      <c r="S47" s="14">
        <v>386.899</v>
      </c>
      <c r="T47" s="14">
        <v>420.782</v>
      </c>
      <c r="U47" s="14">
        <v>266.745</v>
      </c>
      <c r="V47" s="14">
        <v>375545</v>
      </c>
      <c r="W47" s="14">
        <v>415592</v>
      </c>
      <c r="X47" s="15">
        <v>377226</v>
      </c>
    </row>
    <row r="48" spans="1:24" ht="15">
      <c r="A48" s="4" t="s">
        <v>36</v>
      </c>
      <c r="B48" s="50">
        <v>369.4</v>
      </c>
      <c r="C48" s="14">
        <v>246.824</v>
      </c>
      <c r="D48" s="14">
        <v>175.237</v>
      </c>
      <c r="E48" s="14">
        <v>230.243</v>
      </c>
      <c r="F48" s="14">
        <v>208.711</v>
      </c>
      <c r="G48" s="14">
        <v>238.401</v>
      </c>
      <c r="H48" s="14">
        <v>242.195</v>
      </c>
      <c r="I48" s="14">
        <v>214.983</v>
      </c>
      <c r="J48" s="14">
        <v>84.348</v>
      </c>
      <c r="K48" s="14">
        <v>202.459</v>
      </c>
      <c r="L48" s="14">
        <v>310.512</v>
      </c>
      <c r="M48" s="14">
        <v>198.599</v>
      </c>
      <c r="N48" s="14">
        <v>255.2</v>
      </c>
      <c r="O48" s="14">
        <v>348</v>
      </c>
      <c r="P48" s="14">
        <v>588</v>
      </c>
      <c r="Q48" s="14">
        <v>653</v>
      </c>
      <c r="R48" s="14">
        <v>474.655</v>
      </c>
      <c r="S48" s="14">
        <v>411.995</v>
      </c>
      <c r="T48" s="14">
        <v>323.865</v>
      </c>
      <c r="U48" s="14">
        <v>298.341</v>
      </c>
      <c r="V48" s="14">
        <v>360900</v>
      </c>
      <c r="W48" s="14">
        <v>306150</v>
      </c>
      <c r="X48" s="15">
        <v>393665</v>
      </c>
    </row>
    <row r="49" spans="1:24" ht="15">
      <c r="A49" s="4" t="s">
        <v>37</v>
      </c>
      <c r="B49" s="50">
        <v>0</v>
      </c>
      <c r="C49" s="14">
        <v>0</v>
      </c>
      <c r="D49" s="14">
        <v>1.311</v>
      </c>
      <c r="E49" s="14">
        <v>1.893</v>
      </c>
      <c r="F49" s="14">
        <v>3.337</v>
      </c>
      <c r="G49" s="14">
        <v>0.798</v>
      </c>
      <c r="H49" s="14">
        <v>0.507</v>
      </c>
      <c r="I49" s="14">
        <v>0.026</v>
      </c>
      <c r="J49" s="14">
        <v>1.192</v>
      </c>
      <c r="K49" s="14">
        <v>5.215</v>
      </c>
      <c r="L49" s="14">
        <v>40.423</v>
      </c>
      <c r="M49" s="14">
        <v>161.932</v>
      </c>
      <c r="N49" s="14">
        <v>173.467</v>
      </c>
      <c r="O49" s="14">
        <v>129</v>
      </c>
      <c r="P49" s="14">
        <v>150</v>
      </c>
      <c r="Q49" s="14">
        <v>185</v>
      </c>
      <c r="R49" s="14">
        <v>349.414</v>
      </c>
      <c r="S49" s="14">
        <v>437.592</v>
      </c>
      <c r="T49" s="14">
        <v>469.533</v>
      </c>
      <c r="U49" s="14">
        <v>521.031</v>
      </c>
      <c r="V49" s="14">
        <v>563836</v>
      </c>
      <c r="W49" s="14">
        <v>601330</v>
      </c>
      <c r="X49" s="15">
        <v>610990</v>
      </c>
    </row>
    <row r="50" spans="1:24" ht="15">
      <c r="A50" s="4" t="s">
        <v>143</v>
      </c>
      <c r="B50" s="50">
        <v>4.495</v>
      </c>
      <c r="C50" s="14">
        <v>29.198</v>
      </c>
      <c r="D50" s="14">
        <v>176.231</v>
      </c>
      <c r="E50" s="14">
        <v>267.802</v>
      </c>
      <c r="F50" s="14">
        <v>130.901</v>
      </c>
      <c r="G50" s="14">
        <v>96.697</v>
      </c>
      <c r="H50" s="14">
        <v>159.211</v>
      </c>
      <c r="I50" s="14">
        <v>186.406</v>
      </c>
      <c r="J50" s="14">
        <v>289.134</v>
      </c>
      <c r="K50" s="14">
        <v>456.962</v>
      </c>
      <c r="L50" s="14">
        <v>115.298</v>
      </c>
      <c r="M50" s="14">
        <v>113.389</v>
      </c>
      <c r="N50" s="14">
        <v>150.394</v>
      </c>
      <c r="O50" s="14">
        <v>137</v>
      </c>
      <c r="P50" s="14">
        <v>139</v>
      </c>
      <c r="Q50" s="14">
        <v>134</v>
      </c>
      <c r="R50" s="14">
        <v>161.701</v>
      </c>
      <c r="S50" s="14">
        <v>159.115</v>
      </c>
      <c r="T50" s="14">
        <v>161.723</v>
      </c>
      <c r="U50" s="14">
        <v>125.727</v>
      </c>
      <c r="V50" s="14">
        <v>117268</v>
      </c>
      <c r="W50" s="14">
        <v>118677</v>
      </c>
      <c r="X50" s="15">
        <v>112079</v>
      </c>
    </row>
    <row r="51" spans="1:24" ht="15">
      <c r="A51" s="4" t="s">
        <v>13</v>
      </c>
      <c r="B51" s="50">
        <v>0</v>
      </c>
      <c r="C51" s="14">
        <v>0.006</v>
      </c>
      <c r="D51" s="14">
        <v>8.334</v>
      </c>
      <c r="E51" s="14">
        <v>3.828</v>
      </c>
      <c r="F51" s="14">
        <v>3.536</v>
      </c>
      <c r="G51" s="14">
        <v>12.335</v>
      </c>
      <c r="H51" s="14">
        <v>1.838</v>
      </c>
      <c r="I51" s="14">
        <v>1.432</v>
      </c>
      <c r="J51" s="14">
        <v>0.344</v>
      </c>
      <c r="K51" s="14">
        <v>0.464</v>
      </c>
      <c r="L51" s="14">
        <v>2.037</v>
      </c>
      <c r="M51" s="14">
        <v>1.836</v>
      </c>
      <c r="N51" s="14">
        <v>4.426</v>
      </c>
      <c r="O51" s="14">
        <v>3</v>
      </c>
      <c r="P51" s="14">
        <v>4</v>
      </c>
      <c r="Q51" s="14">
        <v>3</v>
      </c>
      <c r="R51" s="14">
        <v>3.822</v>
      </c>
      <c r="S51" s="14">
        <v>2.961</v>
      </c>
      <c r="T51" s="14">
        <v>4.883</v>
      </c>
      <c r="U51" s="14">
        <v>26.176</v>
      </c>
      <c r="V51" s="14">
        <v>25772</v>
      </c>
      <c r="W51" s="14">
        <v>6226</v>
      </c>
      <c r="X51" s="15">
        <v>7662</v>
      </c>
    </row>
    <row r="52" spans="1:24" ht="15.75" thickBot="1">
      <c r="A52" s="4" t="s">
        <v>14</v>
      </c>
      <c r="B52" s="52">
        <v>356.92</v>
      </c>
      <c r="C52" s="51">
        <v>511.676</v>
      </c>
      <c r="D52" s="51">
        <v>1021.456</v>
      </c>
      <c r="E52" s="51">
        <v>987.375</v>
      </c>
      <c r="F52" s="51">
        <v>1173.433</v>
      </c>
      <c r="G52" s="51">
        <v>1025.762</v>
      </c>
      <c r="H52" s="51">
        <v>821.179</v>
      </c>
      <c r="I52" s="51">
        <v>940.123</v>
      </c>
      <c r="J52" s="51">
        <v>1060.334</v>
      </c>
      <c r="K52" s="51">
        <v>1021.953</v>
      </c>
      <c r="L52" s="51">
        <v>922.088</v>
      </c>
      <c r="M52" s="51">
        <v>839.628</v>
      </c>
      <c r="N52" s="51">
        <v>901.393</v>
      </c>
      <c r="O52" s="51">
        <v>1071</v>
      </c>
      <c r="P52" s="51">
        <v>1263</v>
      </c>
      <c r="Q52" s="51">
        <v>1353</v>
      </c>
      <c r="R52" s="51">
        <v>1304.958</v>
      </c>
      <c r="S52" s="51">
        <v>1507.548</v>
      </c>
      <c r="T52" s="51">
        <v>1474.716</v>
      </c>
      <c r="U52" s="51">
        <v>1426.241</v>
      </c>
      <c r="V52" s="51">
        <f>(V53-SUM(V41:V51))</f>
        <v>1805340</v>
      </c>
      <c r="W52" s="51">
        <f>(W53-SUM(W41:W51))</f>
        <v>2274611</v>
      </c>
      <c r="X52" s="56">
        <f>(X53-SUM(X41:X51))</f>
        <v>2480873</v>
      </c>
    </row>
    <row r="53" spans="1:24" ht="15.75" thickBot="1">
      <c r="A53" s="2" t="s">
        <v>15</v>
      </c>
      <c r="B53" s="35">
        <v>3196.069</v>
      </c>
      <c r="C53" s="16">
        <v>3738.89</v>
      </c>
      <c r="D53" s="16">
        <v>7205.878</v>
      </c>
      <c r="E53" s="16">
        <v>8524.995</v>
      </c>
      <c r="F53" s="16">
        <v>9263.527</v>
      </c>
      <c r="G53" s="16">
        <v>10252.274</v>
      </c>
      <c r="H53" s="16">
        <v>9778.002</v>
      </c>
      <c r="I53" s="16">
        <v>10650.376</v>
      </c>
      <c r="J53" s="16">
        <v>11485.452</v>
      </c>
      <c r="K53" s="16">
        <v>12447.86</v>
      </c>
      <c r="L53" s="16">
        <v>11313.237</v>
      </c>
      <c r="M53" s="16">
        <v>9861.298</v>
      </c>
      <c r="N53" s="16">
        <v>10772.009</v>
      </c>
      <c r="O53" s="16">
        <v>10001</v>
      </c>
      <c r="P53" s="16">
        <v>9834</v>
      </c>
      <c r="Q53" s="16">
        <v>10411</v>
      </c>
      <c r="R53" s="16">
        <v>10251.408</v>
      </c>
      <c r="S53" s="16">
        <v>12782.935</v>
      </c>
      <c r="T53" s="16">
        <v>12476.069</v>
      </c>
      <c r="U53" s="16">
        <f>SUM(U41:U52)</f>
        <v>11505.382000000001</v>
      </c>
      <c r="V53" s="16">
        <v>11326021</v>
      </c>
      <c r="W53" s="16">
        <v>12181155</v>
      </c>
      <c r="X53" s="17">
        <v>13045921</v>
      </c>
    </row>
    <row r="54" spans="1:21" ht="15">
      <c r="A54" s="6"/>
      <c r="T54" s="1"/>
      <c r="U54" s="1"/>
    </row>
    <row r="55" spans="1:21" ht="15.75" thickBot="1">
      <c r="A55" s="6" t="s">
        <v>144</v>
      </c>
      <c r="T55" s="1"/>
      <c r="U55" s="1"/>
    </row>
    <row r="56" spans="1:24" ht="15.75" thickBot="1">
      <c r="A56" s="2" t="s">
        <v>2</v>
      </c>
      <c r="B56" s="11">
        <v>1980</v>
      </c>
      <c r="C56" s="9">
        <v>1990</v>
      </c>
      <c r="D56" s="9">
        <v>2000</v>
      </c>
      <c r="E56" s="9">
        <v>2001</v>
      </c>
      <c r="F56" s="9">
        <v>2002</v>
      </c>
      <c r="G56" s="9">
        <v>2003</v>
      </c>
      <c r="H56" s="9">
        <v>2004</v>
      </c>
      <c r="I56" s="9">
        <v>2005</v>
      </c>
      <c r="J56" s="9">
        <v>2006</v>
      </c>
      <c r="K56" s="9">
        <v>2007</v>
      </c>
      <c r="L56" s="9">
        <v>2008</v>
      </c>
      <c r="M56" s="9">
        <v>2009</v>
      </c>
      <c r="N56" s="9">
        <v>2010</v>
      </c>
      <c r="O56" s="9">
        <v>2011</v>
      </c>
      <c r="P56" s="9">
        <v>2012</v>
      </c>
      <c r="Q56" s="9">
        <v>2013</v>
      </c>
      <c r="R56" s="9">
        <v>2014</v>
      </c>
      <c r="S56" s="9">
        <v>2015</v>
      </c>
      <c r="T56" s="9">
        <v>2016</v>
      </c>
      <c r="U56" s="9">
        <v>2017</v>
      </c>
      <c r="V56" s="9">
        <v>2018</v>
      </c>
      <c r="W56" s="9">
        <v>2019</v>
      </c>
      <c r="X56" s="10">
        <v>2020</v>
      </c>
    </row>
    <row r="57" spans="1:24" ht="15">
      <c r="A57" s="4" t="s">
        <v>5</v>
      </c>
      <c r="B57" s="50">
        <v>53423</v>
      </c>
      <c r="C57" s="14">
        <v>416660</v>
      </c>
      <c r="D57" s="14">
        <v>942183</v>
      </c>
      <c r="E57" s="14">
        <v>1055580</v>
      </c>
      <c r="F57" s="14">
        <v>1345510</v>
      </c>
      <c r="G57" s="14">
        <v>2083400</v>
      </c>
      <c r="H57" s="14">
        <v>2335750</v>
      </c>
      <c r="I57" s="14">
        <v>2247010</v>
      </c>
      <c r="J57" s="14">
        <v>2789290</v>
      </c>
      <c r="K57" s="14">
        <v>4419050</v>
      </c>
      <c r="L57" s="14">
        <v>4895930</v>
      </c>
      <c r="M57" s="14">
        <v>3261210</v>
      </c>
      <c r="N57" s="14">
        <v>4135915</v>
      </c>
      <c r="O57" s="14">
        <v>5196660</v>
      </c>
      <c r="P57" s="14">
        <v>4319830</v>
      </c>
      <c r="Q57" s="14">
        <v>4089345</v>
      </c>
      <c r="R57" s="14">
        <v>3467651</v>
      </c>
      <c r="S57" s="14">
        <v>3815439</v>
      </c>
      <c r="T57" s="54">
        <v>4105836</v>
      </c>
      <c r="U57" s="54">
        <v>3725822</v>
      </c>
      <c r="V57" s="54">
        <v>2807292</v>
      </c>
      <c r="W57" s="54">
        <v>3269254</v>
      </c>
      <c r="X57" s="55">
        <v>3740139</v>
      </c>
    </row>
    <row r="58" spans="1:24" ht="15">
      <c r="A58" s="4" t="s">
        <v>4</v>
      </c>
      <c r="B58" s="50">
        <v>421251</v>
      </c>
      <c r="C58" s="14">
        <v>333529</v>
      </c>
      <c r="D58" s="14">
        <v>359031</v>
      </c>
      <c r="E58" s="14">
        <v>505882</v>
      </c>
      <c r="F58" s="14">
        <v>778058</v>
      </c>
      <c r="G58" s="14">
        <v>1232550</v>
      </c>
      <c r="H58" s="14">
        <v>1382100</v>
      </c>
      <c r="I58" s="14">
        <v>1266640</v>
      </c>
      <c r="J58" s="14">
        <v>1228640</v>
      </c>
      <c r="K58" s="14">
        <v>1719710</v>
      </c>
      <c r="L58" s="14">
        <v>2670690</v>
      </c>
      <c r="M58" s="14">
        <v>1233930</v>
      </c>
      <c r="N58" s="14">
        <v>1347663</v>
      </c>
      <c r="O58" s="14">
        <v>2129270</v>
      </c>
      <c r="P58" s="14">
        <v>2071337</v>
      </c>
      <c r="Q58" s="14">
        <v>1365928</v>
      </c>
      <c r="R58" s="14">
        <v>1129659</v>
      </c>
      <c r="S58" s="14">
        <v>1154053</v>
      </c>
      <c r="T58" s="14">
        <v>898304</v>
      </c>
      <c r="U58" s="14">
        <v>1031153</v>
      </c>
      <c r="V58" s="14">
        <v>1025357</v>
      </c>
      <c r="W58" s="14">
        <v>694673</v>
      </c>
      <c r="X58" s="15">
        <v>761418</v>
      </c>
    </row>
    <row r="59" spans="1:24" ht="15">
      <c r="A59" s="4" t="s">
        <v>3</v>
      </c>
      <c r="B59" s="50">
        <v>665652</v>
      </c>
      <c r="C59" s="14">
        <v>310632</v>
      </c>
      <c r="D59" s="14">
        <v>249695</v>
      </c>
      <c r="E59" s="14">
        <v>258269</v>
      </c>
      <c r="F59" s="14">
        <v>471447</v>
      </c>
      <c r="G59" s="14">
        <v>548609</v>
      </c>
      <c r="H59" s="14">
        <v>290802</v>
      </c>
      <c r="I59" s="14">
        <v>294830</v>
      </c>
      <c r="J59" s="14">
        <v>360186</v>
      </c>
      <c r="K59" s="14">
        <v>726813</v>
      </c>
      <c r="L59" s="14">
        <v>1368770</v>
      </c>
      <c r="M59" s="14">
        <v>1036030</v>
      </c>
      <c r="N59" s="14">
        <v>1568882</v>
      </c>
      <c r="O59" s="14">
        <v>1267532</v>
      </c>
      <c r="P59" s="14">
        <v>1152918</v>
      </c>
      <c r="Q59" s="14">
        <v>909247</v>
      </c>
      <c r="R59" s="14">
        <v>806552</v>
      </c>
      <c r="S59" s="14">
        <v>803892</v>
      </c>
      <c r="T59" s="14">
        <v>824759</v>
      </c>
      <c r="U59" s="14">
        <v>883477</v>
      </c>
      <c r="V59" s="14">
        <v>874512</v>
      </c>
      <c r="W59" s="14">
        <v>729827</v>
      </c>
      <c r="X59" s="15">
        <v>979140</v>
      </c>
    </row>
    <row r="60" spans="1:24" ht="15">
      <c r="A60" s="4" t="s">
        <v>46</v>
      </c>
      <c r="B60" s="50">
        <v>230364</v>
      </c>
      <c r="C60" s="14">
        <v>212363</v>
      </c>
      <c r="D60" s="14">
        <v>186574</v>
      </c>
      <c r="E60" s="14">
        <v>212872</v>
      </c>
      <c r="F60" s="14">
        <v>239987</v>
      </c>
      <c r="G60" s="14">
        <v>276706</v>
      </c>
      <c r="H60" s="14">
        <v>248616</v>
      </c>
      <c r="I60" s="14">
        <v>267793</v>
      </c>
      <c r="J60" s="14">
        <v>352013</v>
      </c>
      <c r="K60" s="14">
        <v>429322</v>
      </c>
      <c r="L60" s="14">
        <v>773754</v>
      </c>
      <c r="M60" s="14">
        <v>441095</v>
      </c>
      <c r="N60" s="14">
        <v>416669</v>
      </c>
      <c r="O60" s="14">
        <v>473680</v>
      </c>
      <c r="P60" s="14">
        <v>497335</v>
      </c>
      <c r="Q60" s="14">
        <v>571051</v>
      </c>
      <c r="R60" s="14">
        <v>303932</v>
      </c>
      <c r="S60" s="14">
        <v>368715</v>
      </c>
      <c r="T60" s="14">
        <v>418177</v>
      </c>
      <c r="U60" s="14">
        <v>429422</v>
      </c>
      <c r="V60" s="14">
        <v>467881</v>
      </c>
      <c r="W60" s="14">
        <v>422375</v>
      </c>
      <c r="X60" s="15">
        <v>464325</v>
      </c>
    </row>
    <row r="61" spans="1:24" ht="15">
      <c r="A61" s="4" t="s">
        <v>42</v>
      </c>
      <c r="B61" s="50">
        <v>147062</v>
      </c>
      <c r="C61" s="14">
        <v>85581</v>
      </c>
      <c r="D61" s="14">
        <v>169526</v>
      </c>
      <c r="E61" s="14">
        <v>192183</v>
      </c>
      <c r="F61" s="14">
        <v>235090</v>
      </c>
      <c r="G61" s="14">
        <v>240069</v>
      </c>
      <c r="H61" s="14">
        <v>287784</v>
      </c>
      <c r="I61" s="14">
        <v>242468</v>
      </c>
      <c r="J61" s="14">
        <v>199596</v>
      </c>
      <c r="K61" s="14">
        <v>174052</v>
      </c>
      <c r="L61" s="14">
        <v>395067</v>
      </c>
      <c r="M61" s="14">
        <v>290672</v>
      </c>
      <c r="N61" s="14">
        <v>259598</v>
      </c>
      <c r="O61" s="14">
        <v>450449</v>
      </c>
      <c r="P61" s="14">
        <v>507755</v>
      </c>
      <c r="Q61" s="14">
        <v>330874</v>
      </c>
      <c r="R61" s="14">
        <v>328665</v>
      </c>
      <c r="S61" s="14">
        <v>360923</v>
      </c>
      <c r="T61" s="14">
        <v>259525</v>
      </c>
      <c r="U61" s="14">
        <v>223814</v>
      </c>
      <c r="V61" s="14">
        <v>194160</v>
      </c>
      <c r="W61" s="14">
        <v>123876</v>
      </c>
      <c r="X61" s="15">
        <v>157255</v>
      </c>
    </row>
    <row r="62" spans="1:24" ht="15">
      <c r="A62" s="4" t="s">
        <v>8</v>
      </c>
      <c r="B62" s="50">
        <v>2472</v>
      </c>
      <c r="C62" s="14">
        <v>2484</v>
      </c>
      <c r="D62" s="14">
        <v>30955</v>
      </c>
      <c r="E62" s="14">
        <v>42087</v>
      </c>
      <c r="F62" s="14">
        <v>45518</v>
      </c>
      <c r="G62" s="14">
        <v>83355</v>
      </c>
      <c r="H62" s="14">
        <v>109949</v>
      </c>
      <c r="I62" s="14">
        <v>76349</v>
      </c>
      <c r="J62" s="14">
        <v>92369</v>
      </c>
      <c r="K62" s="14">
        <v>154384</v>
      </c>
      <c r="L62" s="14">
        <v>488665</v>
      </c>
      <c r="M62" s="14">
        <v>204100</v>
      </c>
      <c r="N62" s="14">
        <v>202000</v>
      </c>
      <c r="O62" s="14">
        <v>200000</v>
      </c>
      <c r="P62" s="14">
        <v>137121</v>
      </c>
      <c r="Q62" s="14">
        <v>467533</v>
      </c>
      <c r="R62" s="14">
        <v>481076</v>
      </c>
      <c r="S62" s="14">
        <v>445191</v>
      </c>
      <c r="T62" s="14">
        <v>466160</v>
      </c>
      <c r="U62" s="14">
        <v>477130</v>
      </c>
      <c r="V62" s="14">
        <v>469238</v>
      </c>
      <c r="W62" s="14">
        <v>388711</v>
      </c>
      <c r="X62" s="15">
        <v>416787</v>
      </c>
    </row>
    <row r="63" spans="1:24" ht="15">
      <c r="A63" s="4" t="s">
        <v>36</v>
      </c>
      <c r="B63" s="50">
        <v>226216</v>
      </c>
      <c r="C63" s="14">
        <v>111190</v>
      </c>
      <c r="D63" s="14">
        <v>61666</v>
      </c>
      <c r="E63" s="14">
        <v>78854</v>
      </c>
      <c r="F63" s="14">
        <v>90032</v>
      </c>
      <c r="G63" s="14">
        <v>132310</v>
      </c>
      <c r="H63" s="14">
        <v>148265</v>
      </c>
      <c r="I63" s="14">
        <v>114948</v>
      </c>
      <c r="J63" s="14">
        <v>49604</v>
      </c>
      <c r="K63" s="14">
        <v>165607</v>
      </c>
      <c r="L63" s="14">
        <v>396717</v>
      </c>
      <c r="M63" s="14">
        <v>173368</v>
      </c>
      <c r="N63" s="14">
        <v>247891</v>
      </c>
      <c r="O63" s="14">
        <v>489768</v>
      </c>
      <c r="P63" s="14">
        <v>727292</v>
      </c>
      <c r="Q63" s="14">
        <v>668846</v>
      </c>
      <c r="R63" s="14">
        <v>415582</v>
      </c>
      <c r="S63" s="14">
        <v>313718</v>
      </c>
      <c r="T63" s="14">
        <v>257451</v>
      </c>
      <c r="U63" s="14">
        <v>249750</v>
      </c>
      <c r="V63" s="14">
        <v>273864</v>
      </c>
      <c r="W63" s="14">
        <v>207068</v>
      </c>
      <c r="X63" s="15">
        <v>304835</v>
      </c>
    </row>
    <row r="64" spans="1:24" ht="15">
      <c r="A64" s="4" t="s">
        <v>10</v>
      </c>
      <c r="B64" s="50">
        <v>30</v>
      </c>
      <c r="C64" s="14">
        <v>7279</v>
      </c>
      <c r="D64" s="14">
        <v>70584</v>
      </c>
      <c r="E64" s="14">
        <v>74165</v>
      </c>
      <c r="F64" s="14">
        <v>89415</v>
      </c>
      <c r="G64" s="14">
        <v>112931</v>
      </c>
      <c r="H64" s="14">
        <v>125134</v>
      </c>
      <c r="I64" s="14">
        <v>113195</v>
      </c>
      <c r="J64" s="14">
        <v>118781</v>
      </c>
      <c r="K64" s="14">
        <v>138490</v>
      </c>
      <c r="L64" s="14">
        <v>172390</v>
      </c>
      <c r="M64" s="14">
        <v>162220</v>
      </c>
      <c r="N64" s="14">
        <v>178610</v>
      </c>
      <c r="O64" s="14">
        <v>282530</v>
      </c>
      <c r="P64" s="14">
        <v>292586</v>
      </c>
      <c r="Q64" s="14">
        <v>278090</v>
      </c>
      <c r="R64" s="14">
        <v>293698</v>
      </c>
      <c r="S64" s="14">
        <v>256108</v>
      </c>
      <c r="T64" s="14">
        <v>281781</v>
      </c>
      <c r="U64" s="14">
        <v>194847</v>
      </c>
      <c r="V64" s="14">
        <v>253677</v>
      </c>
      <c r="W64" s="14">
        <v>279289</v>
      </c>
      <c r="X64" s="15">
        <v>259597</v>
      </c>
    </row>
    <row r="65" spans="1:24" ht="15">
      <c r="A65" s="4" t="s">
        <v>37</v>
      </c>
      <c r="B65" s="50"/>
      <c r="C65" s="14"/>
      <c r="D65" s="14">
        <v>800</v>
      </c>
      <c r="E65" s="14">
        <v>1083</v>
      </c>
      <c r="F65" s="14">
        <v>2052</v>
      </c>
      <c r="G65" s="14">
        <v>735</v>
      </c>
      <c r="H65" s="14">
        <v>509</v>
      </c>
      <c r="I65" s="14">
        <v>25</v>
      </c>
      <c r="J65" s="14">
        <v>983</v>
      </c>
      <c r="K65" s="14">
        <v>4165</v>
      </c>
      <c r="L65" s="14">
        <v>36732</v>
      </c>
      <c r="M65" s="14">
        <v>123427</v>
      </c>
      <c r="N65" s="14">
        <v>144653</v>
      </c>
      <c r="O65" s="14">
        <v>158974</v>
      </c>
      <c r="P65" s="14">
        <v>173509</v>
      </c>
      <c r="Q65" s="14">
        <v>191490</v>
      </c>
      <c r="R65" s="14">
        <v>291568</v>
      </c>
      <c r="S65" s="14">
        <v>304997</v>
      </c>
      <c r="T65" s="14">
        <v>345281</v>
      </c>
      <c r="U65" s="14">
        <v>391621</v>
      </c>
      <c r="V65" s="14">
        <v>405720</v>
      </c>
      <c r="W65" s="14">
        <v>397991</v>
      </c>
      <c r="X65" s="15">
        <v>442985</v>
      </c>
    </row>
    <row r="66" spans="1:24" ht="15">
      <c r="A66" s="4" t="s">
        <v>143</v>
      </c>
      <c r="B66" s="50">
        <v>3003</v>
      </c>
      <c r="C66" s="14">
        <v>14852</v>
      </c>
      <c r="D66" s="14">
        <v>81028</v>
      </c>
      <c r="E66" s="14">
        <v>73955</v>
      </c>
      <c r="F66" s="14">
        <v>67745</v>
      </c>
      <c r="G66" s="14">
        <v>61818</v>
      </c>
      <c r="H66" s="14">
        <v>86901</v>
      </c>
      <c r="I66" s="14">
        <v>71864</v>
      </c>
      <c r="J66" s="14">
        <v>83726</v>
      </c>
      <c r="K66" s="14">
        <v>125124</v>
      </c>
      <c r="L66" s="14">
        <v>166454</v>
      </c>
      <c r="M66" s="14">
        <v>120594</v>
      </c>
      <c r="N66" s="14">
        <v>150934</v>
      </c>
      <c r="O66" s="14">
        <v>199115</v>
      </c>
      <c r="P66" s="14">
        <v>198222</v>
      </c>
      <c r="Q66" s="14">
        <v>168020</v>
      </c>
      <c r="R66" s="14">
        <v>178619</v>
      </c>
      <c r="S66" s="14">
        <v>150335</v>
      </c>
      <c r="T66" s="14">
        <v>152280</v>
      </c>
      <c r="U66" s="14">
        <v>126838</v>
      </c>
      <c r="V66" s="14">
        <v>115032</v>
      </c>
      <c r="W66" s="14">
        <v>108174</v>
      </c>
      <c r="X66" s="15">
        <v>107510</v>
      </c>
    </row>
    <row r="67" spans="1:24" ht="15">
      <c r="A67" s="4" t="s">
        <v>13</v>
      </c>
      <c r="B67" s="50">
        <v>0</v>
      </c>
      <c r="C67" s="14">
        <v>5</v>
      </c>
      <c r="D67" s="14">
        <v>5764</v>
      </c>
      <c r="E67" s="14">
        <v>2081</v>
      </c>
      <c r="F67" s="14">
        <v>1888</v>
      </c>
      <c r="G67" s="14">
        <v>6023</v>
      </c>
      <c r="H67" s="14">
        <v>1565</v>
      </c>
      <c r="I67" s="14">
        <v>1128</v>
      </c>
      <c r="J67" s="14">
        <v>259</v>
      </c>
      <c r="K67" s="14">
        <v>558</v>
      </c>
      <c r="L67" s="14">
        <v>3231</v>
      </c>
      <c r="M67" s="14">
        <v>2693</v>
      </c>
      <c r="N67" s="14">
        <v>5488</v>
      </c>
      <c r="O67" s="14">
        <v>4709</v>
      </c>
      <c r="P67" s="14">
        <v>7085</v>
      </c>
      <c r="Q67" s="14">
        <v>6775</v>
      </c>
      <c r="R67" s="14">
        <v>6037</v>
      </c>
      <c r="S67" s="14">
        <v>4429</v>
      </c>
      <c r="T67" s="14">
        <v>5178</v>
      </c>
      <c r="U67" s="14">
        <v>21631</v>
      </c>
      <c r="V67" s="14">
        <v>27461</v>
      </c>
      <c r="W67" s="14">
        <v>6097</v>
      </c>
      <c r="X67" s="15">
        <v>8404</v>
      </c>
    </row>
    <row r="68" spans="1:24" ht="15.75" thickBot="1">
      <c r="A68" s="4" t="s">
        <v>14</v>
      </c>
      <c r="B68" s="50">
        <v>247241</v>
      </c>
      <c r="C68" s="14">
        <v>289925</v>
      </c>
      <c r="D68" s="14">
        <v>518745</v>
      </c>
      <c r="E68" s="14">
        <v>463142</v>
      </c>
      <c r="F68" s="14">
        <v>635797</v>
      </c>
      <c r="G68" s="14">
        <v>667153</v>
      </c>
      <c r="H68" s="14">
        <v>562887</v>
      </c>
      <c r="I68" s="14">
        <v>621541</v>
      </c>
      <c r="J68" s="14">
        <v>685104</v>
      </c>
      <c r="K68" s="14">
        <v>868655</v>
      </c>
      <c r="L68" s="14">
        <v>1184791</v>
      </c>
      <c r="M68" s="14">
        <v>818686</v>
      </c>
      <c r="N68" s="14">
        <v>917443</v>
      </c>
      <c r="O68" s="14">
        <v>1468721</v>
      </c>
      <c r="P68" s="14">
        <v>1635440</v>
      </c>
      <c r="Q68" s="14">
        <v>1530867</v>
      </c>
      <c r="R68" s="14">
        <v>1379970</v>
      </c>
      <c r="S68" s="14">
        <v>1322763</v>
      </c>
      <c r="T68" s="51">
        <v>1259058</v>
      </c>
      <c r="U68" s="51">
        <v>1353373</v>
      </c>
      <c r="V68" s="51">
        <f>(V69-SUM(V57:V67))</f>
        <v>1575841</v>
      </c>
      <c r="W68" s="51">
        <f>(W69-SUM(W57:W67))</f>
        <v>1769113</v>
      </c>
      <c r="X68" s="56">
        <f>(X69-SUM(X57:X67))</f>
        <v>2225622</v>
      </c>
    </row>
    <row r="69" spans="1:24" ht="15.75" thickBot="1">
      <c r="A69" s="2" t="s">
        <v>15</v>
      </c>
      <c r="B69" s="35">
        <v>1996714</v>
      </c>
      <c r="C69" s="16">
        <v>1784500</v>
      </c>
      <c r="D69" s="16">
        <v>2676551</v>
      </c>
      <c r="E69" s="16">
        <v>2960153</v>
      </c>
      <c r="F69" s="16">
        <v>4002539</v>
      </c>
      <c r="G69" s="16">
        <v>5445659</v>
      </c>
      <c r="H69" s="16">
        <v>5580262</v>
      </c>
      <c r="I69" s="16">
        <v>5317791</v>
      </c>
      <c r="J69" s="16">
        <v>5960551</v>
      </c>
      <c r="K69" s="16">
        <v>8925930</v>
      </c>
      <c r="L69" s="16">
        <v>12553191</v>
      </c>
      <c r="M69" s="16">
        <v>7868025</v>
      </c>
      <c r="N69" s="16">
        <v>9575746</v>
      </c>
      <c r="O69" s="16">
        <v>12321408</v>
      </c>
      <c r="P69" s="16">
        <v>11720430</v>
      </c>
      <c r="Q69" s="16">
        <v>10578066</v>
      </c>
      <c r="R69" s="16">
        <v>9083009</v>
      </c>
      <c r="S69" s="16">
        <v>9300563</v>
      </c>
      <c r="T69" s="16">
        <v>9273790</v>
      </c>
      <c r="U69" s="16">
        <f>SUM(U57:U68)</f>
        <v>9108878</v>
      </c>
      <c r="V69" s="16">
        <v>8490035</v>
      </c>
      <c r="W69" s="16">
        <v>8396448</v>
      </c>
      <c r="X69" s="17">
        <v>9868017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6"/>
  <sheetViews>
    <sheetView zoomScale="70" zoomScaleNormal="70" zoomScalePageLayoutView="0" workbookViewId="0" topLeftCell="A4">
      <pane xSplit="1" topLeftCell="D1" activePane="topRight" state="frozen"/>
      <selection pane="topLeft" activeCell="A1" sqref="A1"/>
      <selection pane="topRight" activeCell="U67" sqref="U67"/>
    </sheetView>
  </sheetViews>
  <sheetFormatPr defaultColWidth="11.421875" defaultRowHeight="15"/>
  <cols>
    <col min="1" max="1" width="24.421875" style="0" customWidth="1"/>
  </cols>
  <sheetData>
    <row r="1" ht="15">
      <c r="A1" s="6" t="s">
        <v>145</v>
      </c>
    </row>
    <row r="2" ht="15">
      <c r="A2" s="6" t="s">
        <v>146</v>
      </c>
    </row>
    <row r="3" ht="15">
      <c r="A3" s="6"/>
    </row>
    <row r="4" ht="15.75" thickBot="1">
      <c r="A4" s="6" t="s">
        <v>147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75</v>
      </c>
      <c r="B6" s="53">
        <v>0</v>
      </c>
      <c r="C6" s="54">
        <v>22.95</v>
      </c>
      <c r="D6" s="54">
        <v>31.82</v>
      </c>
      <c r="E6" s="54">
        <v>17.772</v>
      </c>
      <c r="F6" s="54">
        <v>15.775</v>
      </c>
      <c r="G6" s="54">
        <v>33.994</v>
      </c>
      <c r="H6" s="54">
        <v>36.144</v>
      </c>
      <c r="I6" s="54">
        <v>29.569</v>
      </c>
      <c r="J6" s="54">
        <v>24.88</v>
      </c>
      <c r="K6" s="54">
        <v>31.858</v>
      </c>
      <c r="L6" s="54">
        <v>23.254</v>
      </c>
      <c r="M6" s="54">
        <v>21.517</v>
      </c>
      <c r="N6" s="54">
        <v>23.964</v>
      </c>
      <c r="O6" s="54">
        <v>27.9</v>
      </c>
      <c r="P6" s="54">
        <v>31.5</v>
      </c>
      <c r="Q6" s="54">
        <v>30.9</v>
      </c>
      <c r="R6" s="54">
        <v>24.908</v>
      </c>
      <c r="S6" s="54">
        <v>19.341</v>
      </c>
      <c r="T6" s="54">
        <v>14.259</v>
      </c>
      <c r="U6" s="54">
        <v>12.321</v>
      </c>
      <c r="V6" s="54">
        <v>15.957</v>
      </c>
      <c r="W6" s="54">
        <v>16.835</v>
      </c>
      <c r="X6" s="55">
        <v>16.524</v>
      </c>
    </row>
    <row r="7" spans="1:24" ht="15">
      <c r="A7" s="4" t="s">
        <v>76</v>
      </c>
      <c r="B7" s="50">
        <v>3.353</v>
      </c>
      <c r="C7" s="14">
        <v>16.337</v>
      </c>
      <c r="D7" s="14">
        <v>19.421</v>
      </c>
      <c r="E7" s="14">
        <v>19.743</v>
      </c>
      <c r="F7" s="14">
        <v>19.156</v>
      </c>
      <c r="G7" s="14">
        <v>14.493</v>
      </c>
      <c r="H7" s="14">
        <v>13.265</v>
      </c>
      <c r="I7" s="14">
        <v>15.051</v>
      </c>
      <c r="J7" s="14">
        <v>13.639</v>
      </c>
      <c r="K7" s="14">
        <v>14.021</v>
      </c>
      <c r="L7" s="14">
        <v>14.733</v>
      </c>
      <c r="M7" s="14">
        <v>13.614</v>
      </c>
      <c r="N7" s="14">
        <v>13.614</v>
      </c>
      <c r="O7" s="14">
        <v>12.1</v>
      </c>
      <c r="P7" s="14">
        <v>12.4</v>
      </c>
      <c r="Q7" s="14">
        <v>11.2</v>
      </c>
      <c r="R7" s="14">
        <v>7.822</v>
      </c>
      <c r="S7" s="14">
        <v>9.097</v>
      </c>
      <c r="T7" s="14">
        <v>6.889</v>
      </c>
      <c r="U7" s="14">
        <v>5.637</v>
      </c>
      <c r="V7" s="14">
        <v>5.784</v>
      </c>
      <c r="W7" s="14">
        <v>7.109</v>
      </c>
      <c r="X7" s="15">
        <v>5.356</v>
      </c>
    </row>
    <row r="8" spans="1:24" ht="15">
      <c r="A8" s="4" t="s">
        <v>42</v>
      </c>
      <c r="B8" s="50">
        <v>0</v>
      </c>
      <c r="C8" s="14">
        <v>18.536</v>
      </c>
      <c r="D8" s="14">
        <v>22.614</v>
      </c>
      <c r="E8" s="14">
        <v>25.134</v>
      </c>
      <c r="F8" s="14">
        <v>25.184</v>
      </c>
      <c r="G8" s="14">
        <v>17.185</v>
      </c>
      <c r="H8" s="14">
        <v>20.608</v>
      </c>
      <c r="I8" s="14">
        <v>11.486</v>
      </c>
      <c r="J8" s="14">
        <v>13.317</v>
      </c>
      <c r="K8" s="14">
        <v>13.939</v>
      </c>
      <c r="L8" s="14">
        <v>16.616</v>
      </c>
      <c r="M8" s="14">
        <v>12.95</v>
      </c>
      <c r="N8" s="14">
        <v>12.133</v>
      </c>
      <c r="O8" s="14">
        <v>8.9</v>
      </c>
      <c r="P8" s="14">
        <v>6</v>
      </c>
      <c r="Q8" s="14">
        <v>5</v>
      </c>
      <c r="R8" s="14">
        <v>5.72</v>
      </c>
      <c r="S8" s="14">
        <v>6.952</v>
      </c>
      <c r="T8" s="14">
        <v>6.556</v>
      </c>
      <c r="U8" s="14">
        <v>2.72</v>
      </c>
      <c r="V8" s="14">
        <v>3.644</v>
      </c>
      <c r="W8" s="14">
        <v>1.714</v>
      </c>
      <c r="X8" s="15">
        <v>1.522</v>
      </c>
    </row>
    <row r="9" spans="1:24" ht="15">
      <c r="A9" s="4" t="s">
        <v>46</v>
      </c>
      <c r="B9" s="50">
        <v>0</v>
      </c>
      <c r="C9" s="14">
        <v>8.318</v>
      </c>
      <c r="D9" s="14">
        <v>7.967</v>
      </c>
      <c r="E9" s="14">
        <v>18.198</v>
      </c>
      <c r="F9" s="14">
        <v>19.35</v>
      </c>
      <c r="G9" s="14">
        <v>19.666</v>
      </c>
      <c r="H9" s="14">
        <v>20.067</v>
      </c>
      <c r="I9" s="14">
        <v>12.419</v>
      </c>
      <c r="J9" s="14">
        <v>17.118</v>
      </c>
      <c r="K9" s="14">
        <v>15.174</v>
      </c>
      <c r="L9" s="14">
        <v>15.368</v>
      </c>
      <c r="M9" s="14">
        <v>11.263</v>
      </c>
      <c r="N9" s="14">
        <v>11.935</v>
      </c>
      <c r="O9" s="14">
        <v>4.6</v>
      </c>
      <c r="P9" s="14">
        <v>8.4</v>
      </c>
      <c r="Q9" s="14">
        <v>10.4</v>
      </c>
      <c r="R9" s="14">
        <v>1.589</v>
      </c>
      <c r="S9" s="14">
        <v>4.935</v>
      </c>
      <c r="T9" s="14">
        <v>9.339</v>
      </c>
      <c r="U9" s="14">
        <v>6.016</v>
      </c>
      <c r="V9" s="14">
        <v>4.96</v>
      </c>
      <c r="W9" s="14">
        <v>5.384</v>
      </c>
      <c r="X9" s="15">
        <v>7.674</v>
      </c>
    </row>
    <row r="10" spans="1:24" ht="15">
      <c r="A10" s="4" t="s">
        <v>13</v>
      </c>
      <c r="B10" s="50">
        <v>0</v>
      </c>
      <c r="C10" s="14">
        <v>0</v>
      </c>
      <c r="D10" s="14">
        <v>0.627</v>
      </c>
      <c r="E10" s="14">
        <v>0.064</v>
      </c>
      <c r="F10" s="14">
        <v>0.171</v>
      </c>
      <c r="G10" s="14">
        <v>0.067</v>
      </c>
      <c r="H10" s="14">
        <v>1.828</v>
      </c>
      <c r="I10" s="14">
        <v>0.639</v>
      </c>
      <c r="J10" s="14">
        <v>3.012</v>
      </c>
      <c r="K10" s="14">
        <v>7.407</v>
      </c>
      <c r="L10" s="14">
        <v>5.667</v>
      </c>
      <c r="M10" s="14">
        <v>7.189</v>
      </c>
      <c r="N10" s="14">
        <v>7.542</v>
      </c>
      <c r="O10" s="14">
        <v>6.2</v>
      </c>
      <c r="P10" s="14">
        <v>4.4</v>
      </c>
      <c r="Q10" s="14">
        <v>0</v>
      </c>
      <c r="R10" s="14">
        <v>4.473</v>
      </c>
      <c r="S10" s="14">
        <v>4.722</v>
      </c>
      <c r="T10" s="14">
        <v>5.715</v>
      </c>
      <c r="U10" s="14">
        <v>5.386</v>
      </c>
      <c r="V10" s="14">
        <v>7.733</v>
      </c>
      <c r="W10" s="14">
        <v>0</v>
      </c>
      <c r="X10" s="15">
        <v>3.526</v>
      </c>
    </row>
    <row r="11" spans="1:24" ht="15">
      <c r="A11" s="4" t="s">
        <v>6</v>
      </c>
      <c r="B11" s="50">
        <v>0</v>
      </c>
      <c r="C11" s="14">
        <v>0</v>
      </c>
      <c r="D11" s="14">
        <v>10.172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0.003</v>
      </c>
      <c r="L11" s="14">
        <v>2.506</v>
      </c>
      <c r="M11" s="14">
        <v>6.001</v>
      </c>
      <c r="N11" s="14">
        <v>0</v>
      </c>
      <c r="O11" s="14">
        <v>9.4</v>
      </c>
      <c r="P11" s="14">
        <v>6.4</v>
      </c>
      <c r="Q11" s="14">
        <v>17.1</v>
      </c>
      <c r="R11" s="14">
        <v>5.236</v>
      </c>
      <c r="S11" s="14">
        <v>9.363</v>
      </c>
      <c r="T11" s="14">
        <v>19.587</v>
      </c>
      <c r="U11" s="14">
        <v>8.592</v>
      </c>
      <c r="V11" s="14">
        <v>11.964</v>
      </c>
      <c r="W11" s="14">
        <v>2.492</v>
      </c>
      <c r="X11" s="15">
        <v>1.873</v>
      </c>
    </row>
    <row r="12" spans="1:24" ht="15">
      <c r="A12" s="4" t="s">
        <v>44</v>
      </c>
      <c r="B12" s="50">
        <v>0</v>
      </c>
      <c r="C12" s="14">
        <v>1.208</v>
      </c>
      <c r="D12" s="14">
        <v>1.489</v>
      </c>
      <c r="E12" s="14">
        <v>1.103</v>
      </c>
      <c r="F12" s="14">
        <v>0.791</v>
      </c>
      <c r="G12" s="14">
        <v>0.863</v>
      </c>
      <c r="H12" s="14">
        <v>0.225</v>
      </c>
      <c r="I12" s="14">
        <v>0.287</v>
      </c>
      <c r="J12" s="14">
        <v>1.174</v>
      </c>
      <c r="K12" s="14">
        <v>1.857</v>
      </c>
      <c r="L12" s="14">
        <v>5.961</v>
      </c>
      <c r="M12" s="14">
        <v>0.895</v>
      </c>
      <c r="N12" s="14">
        <v>0.27</v>
      </c>
      <c r="O12" s="14">
        <v>0.2</v>
      </c>
      <c r="P12" s="14">
        <v>0.1</v>
      </c>
      <c r="Q12" s="14">
        <v>0.1</v>
      </c>
      <c r="R12" s="14">
        <v>0.223</v>
      </c>
      <c r="S12" s="14">
        <v>0.173</v>
      </c>
      <c r="T12" s="14">
        <v>1.2</v>
      </c>
      <c r="U12" s="14">
        <v>0.158</v>
      </c>
      <c r="V12" s="14">
        <v>0.063</v>
      </c>
      <c r="W12" s="14">
        <v>0.132</v>
      </c>
      <c r="X12" s="15">
        <v>0.117</v>
      </c>
    </row>
    <row r="13" spans="1:24" ht="15">
      <c r="A13" s="4" t="s">
        <v>49</v>
      </c>
      <c r="B13" s="50">
        <v>0</v>
      </c>
      <c r="C13" s="14">
        <v>0.095</v>
      </c>
      <c r="D13" s="14">
        <v>0.102</v>
      </c>
      <c r="E13" s="14">
        <v>0.12</v>
      </c>
      <c r="F13" s="14">
        <v>1.027</v>
      </c>
      <c r="G13" s="14">
        <v>0.235</v>
      </c>
      <c r="H13" s="14">
        <v>0.14</v>
      </c>
      <c r="I13" s="14">
        <v>0.421</v>
      </c>
      <c r="J13" s="14">
        <v>0.091</v>
      </c>
      <c r="K13" s="14">
        <v>0.137</v>
      </c>
      <c r="L13" s="14">
        <v>0.333</v>
      </c>
      <c r="M13" s="14">
        <v>0.216</v>
      </c>
      <c r="N13" s="14">
        <v>0.399</v>
      </c>
      <c r="O13" s="14">
        <v>0.4</v>
      </c>
      <c r="P13" s="14">
        <v>0.2</v>
      </c>
      <c r="Q13" s="14">
        <v>0.2</v>
      </c>
      <c r="R13" s="14">
        <v>0.221</v>
      </c>
      <c r="S13" s="14">
        <v>0.103</v>
      </c>
      <c r="T13" s="14">
        <v>0.026</v>
      </c>
      <c r="U13" s="14">
        <v>0.031</v>
      </c>
      <c r="V13" s="14">
        <v>0.02</v>
      </c>
      <c r="W13" s="14">
        <v>0.003</v>
      </c>
      <c r="X13" s="15">
        <v>0.006</v>
      </c>
    </row>
    <row r="14" spans="1:24" ht="15">
      <c r="A14" s="4" t="s">
        <v>7</v>
      </c>
      <c r="B14" s="50">
        <v>0</v>
      </c>
      <c r="C14" s="14">
        <v>0.117</v>
      </c>
      <c r="D14" s="14">
        <v>0</v>
      </c>
      <c r="E14" s="14">
        <v>0.494</v>
      </c>
      <c r="F14" s="14">
        <v>0.103</v>
      </c>
      <c r="G14" s="14">
        <v>0.216</v>
      </c>
      <c r="H14" s="14">
        <v>0.105</v>
      </c>
      <c r="I14" s="14">
        <v>0.152</v>
      </c>
      <c r="J14" s="14">
        <v>0</v>
      </c>
      <c r="K14" s="14">
        <v>0</v>
      </c>
      <c r="L14" s="14">
        <v>0</v>
      </c>
      <c r="M14" s="14">
        <v>0.121</v>
      </c>
      <c r="N14" s="14">
        <v>0.2</v>
      </c>
      <c r="O14" s="14">
        <v>0</v>
      </c>
      <c r="P14" s="14">
        <v>0.1</v>
      </c>
      <c r="Q14" s="14">
        <v>0.2</v>
      </c>
      <c r="R14" s="14">
        <v>0.2</v>
      </c>
      <c r="S14" s="14">
        <v>0.326</v>
      </c>
      <c r="T14" s="14">
        <v>0.302</v>
      </c>
      <c r="U14" s="14">
        <v>0.433</v>
      </c>
      <c r="V14" s="14">
        <v>0.442</v>
      </c>
      <c r="W14" s="14">
        <v>0.414</v>
      </c>
      <c r="X14" s="15">
        <v>0.27</v>
      </c>
    </row>
    <row r="15" spans="1:24" ht="15">
      <c r="A15" s="4" t="s">
        <v>41</v>
      </c>
      <c r="B15" s="50">
        <v>0</v>
      </c>
      <c r="C15" s="14">
        <v>0.36</v>
      </c>
      <c r="D15" s="14">
        <v>0.41</v>
      </c>
      <c r="E15" s="14">
        <v>0.532</v>
      </c>
      <c r="F15" s="14">
        <v>0.827</v>
      </c>
      <c r="G15" s="14">
        <v>0.942</v>
      </c>
      <c r="H15" s="14">
        <v>0.123</v>
      </c>
      <c r="I15" s="14">
        <v>0.176</v>
      </c>
      <c r="J15" s="14">
        <v>0.113</v>
      </c>
      <c r="K15" s="14">
        <v>0.575</v>
      </c>
      <c r="L15" s="14">
        <v>0.204</v>
      </c>
      <c r="M15" s="14">
        <v>0.079</v>
      </c>
      <c r="N15" s="14">
        <v>0.021</v>
      </c>
      <c r="O15" s="14">
        <v>0.1</v>
      </c>
      <c r="P15" s="14">
        <v>0</v>
      </c>
      <c r="Q15" s="14">
        <v>0</v>
      </c>
      <c r="R15" s="14">
        <v>0.033</v>
      </c>
      <c r="S15" s="14">
        <v>0.053</v>
      </c>
      <c r="T15" s="14">
        <v>0.286</v>
      </c>
      <c r="U15" s="14">
        <v>0.097</v>
      </c>
      <c r="V15" s="14">
        <v>0.087</v>
      </c>
      <c r="W15" s="14">
        <v>0.049</v>
      </c>
      <c r="X15" s="15">
        <v>0.058</v>
      </c>
    </row>
    <row r="16" spans="1:24" ht="15.75" thickBot="1">
      <c r="A16" s="4" t="s">
        <v>14</v>
      </c>
      <c r="B16" s="52">
        <v>0.628</v>
      </c>
      <c r="C16" s="51">
        <v>6.212</v>
      </c>
      <c r="D16" s="51">
        <v>39.26</v>
      </c>
      <c r="E16" s="51">
        <v>4.835</v>
      </c>
      <c r="F16" s="51">
        <v>1.587</v>
      </c>
      <c r="G16" s="51">
        <v>28.907</v>
      </c>
      <c r="H16" s="51">
        <v>2.766</v>
      </c>
      <c r="I16" s="51">
        <v>6.861</v>
      </c>
      <c r="J16" s="51">
        <v>0.485</v>
      </c>
      <c r="K16" s="51">
        <v>4.506</v>
      </c>
      <c r="L16" s="51">
        <v>0.532</v>
      </c>
      <c r="M16" s="51">
        <v>0.157</v>
      </c>
      <c r="N16" s="51">
        <v>0.42</v>
      </c>
      <c r="O16" s="51">
        <v>2.2</v>
      </c>
      <c r="P16" s="51">
        <v>1.3</v>
      </c>
      <c r="Q16" s="51">
        <v>1.4</v>
      </c>
      <c r="R16" s="51">
        <v>44.125</v>
      </c>
      <c r="S16" s="51">
        <v>32.119</v>
      </c>
      <c r="T16" s="51">
        <v>34.933</v>
      </c>
      <c r="U16" s="51">
        <v>70.407</v>
      </c>
      <c r="V16" s="51">
        <f>(V17-SUM(V6:V15))</f>
        <v>67.20599999999999</v>
      </c>
      <c r="W16" s="51">
        <f>(W17-SUM(W6:W15))</f>
        <v>64.255</v>
      </c>
      <c r="X16" s="56">
        <f>(X17-SUM(X6:X15))</f>
        <v>75.858</v>
      </c>
    </row>
    <row r="17" spans="1:24" ht="15.75" thickBot="1">
      <c r="A17" s="2" t="s">
        <v>15</v>
      </c>
      <c r="B17" s="35">
        <v>3.981</v>
      </c>
      <c r="C17" s="16">
        <v>74.133</v>
      </c>
      <c r="D17" s="16">
        <v>133.882</v>
      </c>
      <c r="E17" s="16">
        <v>87.995</v>
      </c>
      <c r="F17" s="16">
        <v>83.971</v>
      </c>
      <c r="G17" s="16">
        <v>116.568</v>
      </c>
      <c r="H17" s="16">
        <v>95.271</v>
      </c>
      <c r="I17" s="16">
        <v>77.061</v>
      </c>
      <c r="J17" s="16">
        <v>73.829</v>
      </c>
      <c r="K17" s="16">
        <v>89.477</v>
      </c>
      <c r="L17" s="16">
        <v>85.174</v>
      </c>
      <c r="M17" s="16">
        <v>74.002</v>
      </c>
      <c r="N17" s="16">
        <v>70.498</v>
      </c>
      <c r="O17" s="16">
        <v>72.00000000000001</v>
      </c>
      <c r="P17" s="16">
        <v>70.79999999999998</v>
      </c>
      <c r="Q17" s="16">
        <v>76.5</v>
      </c>
      <c r="R17" s="16">
        <v>94.55</v>
      </c>
      <c r="S17" s="16">
        <v>87.184</v>
      </c>
      <c r="T17" s="16">
        <v>99.092</v>
      </c>
      <c r="U17" s="16">
        <f>SUM(U6:U16)</f>
        <v>111.798</v>
      </c>
      <c r="V17" s="16">
        <v>117.86</v>
      </c>
      <c r="W17" s="16">
        <v>98.387</v>
      </c>
      <c r="X17" s="17">
        <v>112.784</v>
      </c>
    </row>
    <row r="18" spans="1:21" ht="15">
      <c r="A18" s="6"/>
      <c r="T18" s="1"/>
      <c r="U18" s="1"/>
    </row>
    <row r="19" spans="1:21" ht="15.75" thickBot="1">
      <c r="A19" s="6" t="s">
        <v>148</v>
      </c>
      <c r="T19" s="1"/>
      <c r="U19" s="1"/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10">
        <v>2020</v>
      </c>
    </row>
    <row r="21" spans="1:24" ht="15">
      <c r="A21" s="4" t="s">
        <v>75</v>
      </c>
      <c r="B21" s="50">
        <v>0</v>
      </c>
      <c r="C21" s="14">
        <v>14284</v>
      </c>
      <c r="D21" s="14">
        <v>19081</v>
      </c>
      <c r="E21" s="14">
        <v>11004</v>
      </c>
      <c r="F21" s="14">
        <v>11545</v>
      </c>
      <c r="G21" s="14">
        <v>23753</v>
      </c>
      <c r="H21" s="14">
        <v>25476</v>
      </c>
      <c r="I21" s="14">
        <v>24574</v>
      </c>
      <c r="J21" s="14">
        <v>24913</v>
      </c>
      <c r="K21" s="14">
        <v>34912</v>
      </c>
      <c r="L21" s="14">
        <v>35486</v>
      </c>
      <c r="M21" s="14">
        <v>26074</v>
      </c>
      <c r="N21" s="14">
        <v>29777</v>
      </c>
      <c r="O21" s="14">
        <v>43334</v>
      </c>
      <c r="P21" s="14">
        <v>49286</v>
      </c>
      <c r="Q21" s="14">
        <v>48650</v>
      </c>
      <c r="R21" s="14">
        <v>39266</v>
      </c>
      <c r="S21" s="14">
        <v>31866</v>
      </c>
      <c r="T21" s="54">
        <v>21646</v>
      </c>
      <c r="U21" s="54">
        <v>17797</v>
      </c>
      <c r="V21" s="54">
        <v>23123</v>
      </c>
      <c r="W21" s="54">
        <v>25460</v>
      </c>
      <c r="X21" s="55">
        <v>25151</v>
      </c>
    </row>
    <row r="22" spans="1:24" ht="15">
      <c r="A22" s="4" t="s">
        <v>76</v>
      </c>
      <c r="B22" s="50">
        <v>3178</v>
      </c>
      <c r="C22" s="14">
        <v>18967</v>
      </c>
      <c r="D22" s="14">
        <v>23599</v>
      </c>
      <c r="E22" s="14">
        <v>21477</v>
      </c>
      <c r="F22" s="14">
        <v>21859</v>
      </c>
      <c r="G22" s="14">
        <v>18238</v>
      </c>
      <c r="H22" s="14">
        <v>16820</v>
      </c>
      <c r="I22" s="14">
        <v>17812</v>
      </c>
      <c r="J22" s="14">
        <v>15956</v>
      </c>
      <c r="K22" s="14">
        <v>19011</v>
      </c>
      <c r="L22" s="14">
        <v>24217</v>
      </c>
      <c r="M22" s="14">
        <v>19241</v>
      </c>
      <c r="N22" s="14">
        <v>20517</v>
      </c>
      <c r="O22" s="14">
        <v>17865</v>
      </c>
      <c r="P22" s="14">
        <v>24937</v>
      </c>
      <c r="Q22" s="14">
        <v>22342</v>
      </c>
      <c r="R22" s="14">
        <v>14601</v>
      </c>
      <c r="S22" s="14">
        <v>16519</v>
      </c>
      <c r="T22" s="14">
        <v>12333</v>
      </c>
      <c r="U22" s="14">
        <v>9072</v>
      </c>
      <c r="V22" s="14">
        <v>8786</v>
      </c>
      <c r="W22" s="14">
        <v>11467</v>
      </c>
      <c r="X22" s="15">
        <v>9334</v>
      </c>
    </row>
    <row r="23" spans="1:24" ht="15">
      <c r="A23" s="4" t="s">
        <v>42</v>
      </c>
      <c r="B23" s="50">
        <v>0</v>
      </c>
      <c r="C23" s="14">
        <v>17625</v>
      </c>
      <c r="D23" s="14">
        <v>20305</v>
      </c>
      <c r="E23" s="14">
        <v>20035</v>
      </c>
      <c r="F23" s="14">
        <v>22520</v>
      </c>
      <c r="G23" s="14">
        <v>19507</v>
      </c>
      <c r="H23" s="14">
        <v>22481</v>
      </c>
      <c r="I23" s="14">
        <v>12373</v>
      </c>
      <c r="J23" s="14">
        <v>13751</v>
      </c>
      <c r="K23" s="14">
        <v>14124</v>
      </c>
      <c r="L23" s="14">
        <v>26113</v>
      </c>
      <c r="M23" s="14">
        <v>16261</v>
      </c>
      <c r="N23" s="14">
        <v>16130</v>
      </c>
      <c r="O23" s="14">
        <v>15770</v>
      </c>
      <c r="P23" s="14">
        <v>10125</v>
      </c>
      <c r="Q23" s="14">
        <v>9141</v>
      </c>
      <c r="R23" s="14">
        <v>10533</v>
      </c>
      <c r="S23" s="14">
        <v>12043</v>
      </c>
      <c r="T23" s="14">
        <v>8549</v>
      </c>
      <c r="U23" s="14">
        <v>4005</v>
      </c>
      <c r="V23" s="14">
        <v>5253</v>
      </c>
      <c r="W23" s="14">
        <v>2664</v>
      </c>
      <c r="X23" s="15">
        <v>2673</v>
      </c>
    </row>
    <row r="24" spans="1:24" ht="15">
      <c r="A24" s="4" t="s">
        <v>13</v>
      </c>
      <c r="B24" s="50">
        <v>0</v>
      </c>
      <c r="C24" s="14">
        <v>0</v>
      </c>
      <c r="D24" s="14">
        <v>372</v>
      </c>
      <c r="E24" s="14">
        <v>67</v>
      </c>
      <c r="F24" s="14">
        <v>208</v>
      </c>
      <c r="G24" s="14">
        <v>103</v>
      </c>
      <c r="H24" s="14">
        <v>1413</v>
      </c>
      <c r="I24" s="14">
        <v>974</v>
      </c>
      <c r="J24" s="14">
        <v>4082</v>
      </c>
      <c r="K24" s="14">
        <v>10288</v>
      </c>
      <c r="L24" s="14">
        <v>11261</v>
      </c>
      <c r="M24" s="14">
        <v>13113</v>
      </c>
      <c r="N24" s="14">
        <v>11419</v>
      </c>
      <c r="O24" s="14">
        <v>11650</v>
      </c>
      <c r="P24" s="14">
        <v>8664</v>
      </c>
      <c r="Q24" s="14">
        <v>0</v>
      </c>
      <c r="R24" s="14">
        <v>7884</v>
      </c>
      <c r="S24" s="14">
        <v>7745</v>
      </c>
      <c r="T24" s="14">
        <v>7980</v>
      </c>
      <c r="U24" s="14">
        <v>6947</v>
      </c>
      <c r="V24" s="14">
        <v>10322</v>
      </c>
      <c r="W24" s="14"/>
      <c r="X24" s="15">
        <v>4851</v>
      </c>
    </row>
    <row r="25" spans="1:24" ht="15">
      <c r="A25" s="4" t="s">
        <v>46</v>
      </c>
      <c r="B25" s="50">
        <v>0</v>
      </c>
      <c r="C25" s="14">
        <v>6036</v>
      </c>
      <c r="D25" s="14">
        <v>6242</v>
      </c>
      <c r="E25" s="14">
        <v>11546</v>
      </c>
      <c r="F25" s="14">
        <v>14011</v>
      </c>
      <c r="G25" s="14">
        <v>19055</v>
      </c>
      <c r="H25" s="14">
        <v>17979</v>
      </c>
      <c r="I25" s="14">
        <v>10695</v>
      </c>
      <c r="J25" s="14">
        <v>14489</v>
      </c>
      <c r="K25" s="14">
        <v>12994</v>
      </c>
      <c r="L25" s="14">
        <v>18560</v>
      </c>
      <c r="M25" s="14">
        <v>12265</v>
      </c>
      <c r="N25" s="14">
        <v>12644</v>
      </c>
      <c r="O25" s="14">
        <v>7135</v>
      </c>
      <c r="P25" s="14">
        <v>13336</v>
      </c>
      <c r="Q25" s="14">
        <v>16593</v>
      </c>
      <c r="R25" s="14">
        <v>2660</v>
      </c>
      <c r="S25" s="14">
        <v>7486</v>
      </c>
      <c r="T25" s="14">
        <v>12607</v>
      </c>
      <c r="U25" s="14">
        <v>7591</v>
      </c>
      <c r="V25" s="14">
        <v>6417</v>
      </c>
      <c r="W25" s="14">
        <v>6935</v>
      </c>
      <c r="X25" s="15">
        <v>8799</v>
      </c>
    </row>
    <row r="26" spans="1:24" ht="15">
      <c r="A26" s="4" t="s">
        <v>6</v>
      </c>
      <c r="B26" s="50">
        <v>0</v>
      </c>
      <c r="C26" s="14">
        <v>0</v>
      </c>
      <c r="D26" s="14">
        <v>6511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3</v>
      </c>
      <c r="L26" s="14">
        <v>5550</v>
      </c>
      <c r="M26" s="14">
        <v>6897</v>
      </c>
      <c r="N26" s="14">
        <v>0</v>
      </c>
      <c r="O26" s="14">
        <v>15941</v>
      </c>
      <c r="P26" s="14">
        <v>9869</v>
      </c>
      <c r="Q26" s="14">
        <v>28246</v>
      </c>
      <c r="R26" s="14">
        <v>9667</v>
      </c>
      <c r="S26" s="14">
        <v>15937</v>
      </c>
      <c r="T26" s="14">
        <v>25876</v>
      </c>
      <c r="U26" s="14">
        <v>10277</v>
      </c>
      <c r="V26" s="14">
        <v>13804</v>
      </c>
      <c r="W26" s="14">
        <v>2736</v>
      </c>
      <c r="X26" s="15">
        <v>2265</v>
      </c>
    </row>
    <row r="27" spans="1:24" ht="15">
      <c r="A27" s="4" t="s">
        <v>44</v>
      </c>
      <c r="B27" s="50">
        <v>0</v>
      </c>
      <c r="C27" s="14">
        <v>1265</v>
      </c>
      <c r="D27" s="14">
        <v>1594</v>
      </c>
      <c r="E27" s="14">
        <v>716</v>
      </c>
      <c r="F27" s="14">
        <v>774</v>
      </c>
      <c r="G27" s="14">
        <v>819</v>
      </c>
      <c r="H27" s="14">
        <v>307</v>
      </c>
      <c r="I27" s="14">
        <v>348</v>
      </c>
      <c r="J27" s="14">
        <v>884</v>
      </c>
      <c r="K27" s="14">
        <v>1958</v>
      </c>
      <c r="L27" s="14">
        <v>8410</v>
      </c>
      <c r="M27" s="14">
        <v>1450</v>
      </c>
      <c r="N27" s="14">
        <v>461</v>
      </c>
      <c r="O27" s="14">
        <v>430</v>
      </c>
      <c r="P27" s="14">
        <v>328</v>
      </c>
      <c r="Q27" s="14">
        <v>360</v>
      </c>
      <c r="R27" s="14">
        <v>467</v>
      </c>
      <c r="S27" s="14">
        <v>325</v>
      </c>
      <c r="T27" s="14">
        <v>1264</v>
      </c>
      <c r="U27" s="14">
        <v>333</v>
      </c>
      <c r="V27" s="14">
        <v>223</v>
      </c>
      <c r="W27" s="14">
        <v>253</v>
      </c>
      <c r="X27" s="15">
        <v>287</v>
      </c>
    </row>
    <row r="28" spans="1:24" ht="15">
      <c r="A28" s="4" t="s">
        <v>7</v>
      </c>
      <c r="B28" s="50">
        <v>0</v>
      </c>
      <c r="C28" s="14">
        <v>122</v>
      </c>
      <c r="D28" s="14">
        <v>0</v>
      </c>
      <c r="E28" s="14">
        <v>498</v>
      </c>
      <c r="F28" s="14">
        <v>118</v>
      </c>
      <c r="G28" s="14">
        <v>267</v>
      </c>
      <c r="H28" s="14">
        <v>187</v>
      </c>
      <c r="I28" s="14">
        <v>313</v>
      </c>
      <c r="J28" s="14">
        <v>0</v>
      </c>
      <c r="K28" s="14">
        <v>0</v>
      </c>
      <c r="L28" s="14">
        <v>0</v>
      </c>
      <c r="M28" s="14">
        <v>836</v>
      </c>
      <c r="N28" s="14">
        <v>225</v>
      </c>
      <c r="O28" s="14">
        <v>1685</v>
      </c>
      <c r="P28" s="14">
        <v>1557</v>
      </c>
      <c r="Q28" s="14">
        <v>2401</v>
      </c>
      <c r="R28" s="14">
        <v>1055</v>
      </c>
      <c r="S28" s="14">
        <v>795</v>
      </c>
      <c r="T28" s="14">
        <v>760</v>
      </c>
      <c r="U28" s="14">
        <v>1024</v>
      </c>
      <c r="V28" s="14">
        <v>1033</v>
      </c>
      <c r="W28" s="14">
        <v>997</v>
      </c>
      <c r="X28" s="15">
        <v>645</v>
      </c>
    </row>
    <row r="29" spans="1:24" ht="15">
      <c r="A29" s="4" t="s">
        <v>49</v>
      </c>
      <c r="B29" s="50">
        <v>0</v>
      </c>
      <c r="C29" s="14">
        <v>113</v>
      </c>
      <c r="D29" s="14">
        <v>190</v>
      </c>
      <c r="E29" s="14">
        <v>204</v>
      </c>
      <c r="F29" s="14">
        <v>800</v>
      </c>
      <c r="G29" s="14">
        <v>334</v>
      </c>
      <c r="H29" s="14">
        <v>326</v>
      </c>
      <c r="I29" s="14">
        <v>625</v>
      </c>
      <c r="J29" s="14">
        <v>313</v>
      </c>
      <c r="K29" s="14">
        <v>492</v>
      </c>
      <c r="L29" s="14">
        <v>951</v>
      </c>
      <c r="M29" s="14">
        <v>591</v>
      </c>
      <c r="N29" s="14">
        <v>699</v>
      </c>
      <c r="O29" s="14">
        <v>1004</v>
      </c>
      <c r="P29" s="14">
        <v>585</v>
      </c>
      <c r="Q29" s="14">
        <v>648</v>
      </c>
      <c r="R29" s="14">
        <v>373</v>
      </c>
      <c r="S29" s="14">
        <v>182</v>
      </c>
      <c r="T29" s="14">
        <v>74</v>
      </c>
      <c r="U29" s="14">
        <v>82</v>
      </c>
      <c r="V29" s="14">
        <v>52</v>
      </c>
      <c r="W29" s="14">
        <v>24</v>
      </c>
      <c r="X29" s="15">
        <v>50</v>
      </c>
    </row>
    <row r="30" spans="1:24" ht="15">
      <c r="A30" s="4" t="s">
        <v>41</v>
      </c>
      <c r="B30" s="50">
        <v>0</v>
      </c>
      <c r="C30" s="14">
        <v>525</v>
      </c>
      <c r="D30" s="14">
        <v>471</v>
      </c>
      <c r="E30" s="14">
        <v>626</v>
      </c>
      <c r="F30" s="14">
        <v>967</v>
      </c>
      <c r="G30" s="14">
        <v>1363</v>
      </c>
      <c r="H30" s="14">
        <v>224</v>
      </c>
      <c r="I30" s="14">
        <v>272</v>
      </c>
      <c r="J30" s="14">
        <v>177</v>
      </c>
      <c r="K30" s="14">
        <v>3405</v>
      </c>
      <c r="L30" s="14">
        <v>506</v>
      </c>
      <c r="M30" s="14">
        <v>332</v>
      </c>
      <c r="N30" s="14">
        <v>77</v>
      </c>
      <c r="O30" s="14">
        <v>136</v>
      </c>
      <c r="P30" s="14">
        <v>145</v>
      </c>
      <c r="Q30" s="14">
        <v>111</v>
      </c>
      <c r="R30" s="14">
        <v>110</v>
      </c>
      <c r="S30" s="14">
        <v>218</v>
      </c>
      <c r="T30" s="14">
        <v>798</v>
      </c>
      <c r="U30" s="14">
        <v>290</v>
      </c>
      <c r="V30" s="14">
        <v>302</v>
      </c>
      <c r="W30" s="14">
        <v>154</v>
      </c>
      <c r="X30" s="15">
        <v>156</v>
      </c>
    </row>
    <row r="31" spans="1:24" ht="15.75" thickBot="1">
      <c r="A31" s="4" t="s">
        <v>14</v>
      </c>
      <c r="B31" s="50">
        <v>714</v>
      </c>
      <c r="C31" s="14">
        <v>5330</v>
      </c>
      <c r="D31" s="14">
        <v>21450</v>
      </c>
      <c r="E31" s="14">
        <v>4023</v>
      </c>
      <c r="F31" s="14">
        <v>1780</v>
      </c>
      <c r="G31" s="14">
        <v>18296</v>
      </c>
      <c r="H31" s="14">
        <v>2031</v>
      </c>
      <c r="I31" s="14">
        <v>7181</v>
      </c>
      <c r="J31" s="14">
        <v>1005</v>
      </c>
      <c r="K31" s="14">
        <v>3161</v>
      </c>
      <c r="L31" s="14">
        <v>1372</v>
      </c>
      <c r="M31" s="14">
        <v>434</v>
      </c>
      <c r="N31" s="14">
        <v>1092</v>
      </c>
      <c r="O31" s="14">
        <v>3785</v>
      </c>
      <c r="P31" s="14">
        <v>2061</v>
      </c>
      <c r="Q31" s="14">
        <v>2007</v>
      </c>
      <c r="R31" s="14">
        <v>44271</v>
      </c>
      <c r="S31" s="14">
        <v>28899</v>
      </c>
      <c r="T31" s="51">
        <v>32630</v>
      </c>
      <c r="U31" s="51">
        <v>63709</v>
      </c>
      <c r="V31" s="51">
        <f>(V32-SUM(V21:V30))</f>
        <v>56223</v>
      </c>
      <c r="W31" s="51">
        <f>(W32-SUM(W21:W30))</f>
        <v>53031</v>
      </c>
      <c r="X31" s="56">
        <f>(X32-SUM(X21:X30))</f>
        <v>66772</v>
      </c>
    </row>
    <row r="32" spans="1:24" ht="15.75" thickBot="1">
      <c r="A32" s="2" t="s">
        <v>15</v>
      </c>
      <c r="B32" s="35">
        <v>3892</v>
      </c>
      <c r="C32" s="16">
        <v>64267</v>
      </c>
      <c r="D32" s="16">
        <v>99815</v>
      </c>
      <c r="E32" s="16">
        <v>70196</v>
      </c>
      <c r="F32" s="16">
        <v>74582</v>
      </c>
      <c r="G32" s="16">
        <v>101735</v>
      </c>
      <c r="H32" s="16">
        <v>87244</v>
      </c>
      <c r="I32" s="16">
        <v>75167</v>
      </c>
      <c r="J32" s="16">
        <v>75571</v>
      </c>
      <c r="K32" s="16">
        <v>100348</v>
      </c>
      <c r="L32" s="16">
        <v>132426</v>
      </c>
      <c r="M32" s="16">
        <v>97494</v>
      </c>
      <c r="N32" s="16">
        <v>93041</v>
      </c>
      <c r="O32" s="16">
        <v>118735</v>
      </c>
      <c r="P32" s="16">
        <v>120893</v>
      </c>
      <c r="Q32" s="16">
        <v>130499</v>
      </c>
      <c r="R32" s="16">
        <v>130887</v>
      </c>
      <c r="S32" s="16">
        <v>122015</v>
      </c>
      <c r="T32" s="16">
        <v>124517</v>
      </c>
      <c r="U32" s="16">
        <f>SUM(U21:U31)</f>
        <v>121127</v>
      </c>
      <c r="V32" s="16">
        <v>125538</v>
      </c>
      <c r="W32" s="16">
        <v>103721</v>
      </c>
      <c r="X32" s="17">
        <v>120983</v>
      </c>
    </row>
    <row r="33" spans="1:21" ht="15">
      <c r="A33" s="6"/>
      <c r="T33" s="1"/>
      <c r="U33" s="1"/>
    </row>
    <row r="34" spans="1:21" ht="15">
      <c r="A34" s="6"/>
      <c r="T34" s="1"/>
      <c r="U34" s="1"/>
    </row>
    <row r="35" spans="1:21" ht="15">
      <c r="A35" s="6" t="s">
        <v>149</v>
      </c>
      <c r="T35" s="1"/>
      <c r="U35" s="1"/>
    </row>
    <row r="36" spans="1:21" ht="15">
      <c r="A36" s="6"/>
      <c r="T36" s="1"/>
      <c r="U36" s="1"/>
    </row>
    <row r="37" spans="1:21" ht="15.75" thickBot="1">
      <c r="A37" s="6" t="s">
        <v>150</v>
      </c>
      <c r="T37" s="1"/>
      <c r="U37" s="1"/>
    </row>
    <row r="38" spans="1:24" ht="15.75" thickBot="1">
      <c r="A38" s="2" t="s">
        <v>2</v>
      </c>
      <c r="B38" s="11">
        <v>1980</v>
      </c>
      <c r="C38" s="9">
        <v>1990</v>
      </c>
      <c r="D38" s="9">
        <v>2000</v>
      </c>
      <c r="E38" s="9">
        <v>2001</v>
      </c>
      <c r="F38" s="9">
        <v>2002</v>
      </c>
      <c r="G38" s="9">
        <v>2003</v>
      </c>
      <c r="H38" s="9">
        <v>2004</v>
      </c>
      <c r="I38" s="9">
        <v>2005</v>
      </c>
      <c r="J38" s="9">
        <v>2006</v>
      </c>
      <c r="K38" s="9">
        <v>2007</v>
      </c>
      <c r="L38" s="9">
        <v>2008</v>
      </c>
      <c r="M38" s="9">
        <v>2009</v>
      </c>
      <c r="N38" s="9">
        <v>2010</v>
      </c>
      <c r="O38" s="9">
        <v>2011</v>
      </c>
      <c r="P38" s="9">
        <v>2012</v>
      </c>
      <c r="Q38" s="9">
        <v>2013</v>
      </c>
      <c r="R38" s="9">
        <v>2014</v>
      </c>
      <c r="S38" s="9">
        <v>2015</v>
      </c>
      <c r="T38" s="9">
        <v>2016</v>
      </c>
      <c r="U38" s="9">
        <v>2017</v>
      </c>
      <c r="V38" s="9">
        <v>2018</v>
      </c>
      <c r="W38" s="9">
        <v>2019</v>
      </c>
      <c r="X38" s="10">
        <v>2020</v>
      </c>
    </row>
    <row r="39" spans="1:24" ht="15">
      <c r="A39" s="4" t="s">
        <v>75</v>
      </c>
      <c r="B39" s="53">
        <v>0</v>
      </c>
      <c r="C39" s="54">
        <v>17.76</v>
      </c>
      <c r="D39" s="54">
        <v>16.863</v>
      </c>
      <c r="E39" s="54">
        <v>18.325</v>
      </c>
      <c r="F39" s="54">
        <v>19.459</v>
      </c>
      <c r="G39" s="54">
        <v>14.129</v>
      </c>
      <c r="H39" s="54">
        <v>16.445</v>
      </c>
      <c r="I39" s="54">
        <v>19.11</v>
      </c>
      <c r="J39" s="54">
        <v>17.933</v>
      </c>
      <c r="K39" s="54">
        <v>16.999</v>
      </c>
      <c r="L39" s="54">
        <v>16.671</v>
      </c>
      <c r="M39" s="54">
        <v>20.448</v>
      </c>
      <c r="N39" s="54">
        <v>26.235</v>
      </c>
      <c r="O39" s="54">
        <v>18.8</v>
      </c>
      <c r="P39" s="54">
        <v>22.6</v>
      </c>
      <c r="Q39" s="54">
        <v>16.5</v>
      </c>
      <c r="R39" s="54">
        <v>16.651</v>
      </c>
      <c r="S39" s="54">
        <v>24.482</v>
      </c>
      <c r="T39" s="54">
        <v>17.308</v>
      </c>
      <c r="U39" s="54">
        <v>15.712</v>
      </c>
      <c r="V39" s="54">
        <v>13.062</v>
      </c>
      <c r="W39" s="54">
        <v>15.684</v>
      </c>
      <c r="X39" s="55">
        <v>10.679</v>
      </c>
    </row>
    <row r="40" spans="1:24" ht="15">
      <c r="A40" s="4" t="s">
        <v>5</v>
      </c>
      <c r="B40" s="50">
        <v>0</v>
      </c>
      <c r="C40" s="14">
        <v>10.677</v>
      </c>
      <c r="D40" s="14">
        <v>11.292</v>
      </c>
      <c r="E40" s="14">
        <v>13.799</v>
      </c>
      <c r="F40" s="14">
        <v>8.834</v>
      </c>
      <c r="G40" s="14">
        <v>6.5</v>
      </c>
      <c r="H40" s="14">
        <v>12.501</v>
      </c>
      <c r="I40" s="14">
        <v>19.519</v>
      </c>
      <c r="J40" s="14">
        <v>5.773</v>
      </c>
      <c r="K40" s="14">
        <v>8.31</v>
      </c>
      <c r="L40" s="14">
        <v>12.001</v>
      </c>
      <c r="M40" s="14">
        <v>19.963</v>
      </c>
      <c r="N40" s="14">
        <v>8.681</v>
      </c>
      <c r="O40" s="14">
        <v>23.1</v>
      </c>
      <c r="P40" s="14">
        <v>18.5</v>
      </c>
      <c r="Q40" s="14">
        <v>19</v>
      </c>
      <c r="R40" s="14">
        <v>0.168</v>
      </c>
      <c r="S40" s="14">
        <v>10.472</v>
      </c>
      <c r="T40" s="14">
        <v>22.898</v>
      </c>
      <c r="U40" s="14">
        <v>6.09</v>
      </c>
      <c r="V40" s="14">
        <v>9.699</v>
      </c>
      <c r="W40" s="14">
        <v>0</v>
      </c>
      <c r="X40" s="15">
        <v>0</v>
      </c>
    </row>
    <row r="41" spans="1:24" ht="15">
      <c r="A41" s="4" t="s">
        <v>13</v>
      </c>
      <c r="B41" s="50">
        <v>0</v>
      </c>
      <c r="C41" s="14">
        <v>13.212</v>
      </c>
      <c r="D41" s="14">
        <v>27.54</v>
      </c>
      <c r="E41" s="14">
        <v>17</v>
      </c>
      <c r="F41" s="14">
        <v>10.026</v>
      </c>
      <c r="G41" s="14">
        <v>5.899</v>
      </c>
      <c r="H41" s="14">
        <v>8.206</v>
      </c>
      <c r="I41" s="14">
        <v>9.233</v>
      </c>
      <c r="J41" s="14">
        <v>12.342</v>
      </c>
      <c r="K41" s="14">
        <v>15.751</v>
      </c>
      <c r="L41" s="14">
        <v>11.39</v>
      </c>
      <c r="M41" s="14">
        <v>2.713</v>
      </c>
      <c r="N41" s="14">
        <v>2.116</v>
      </c>
      <c r="O41" s="14">
        <v>2.3</v>
      </c>
      <c r="P41" s="14">
        <v>1.6</v>
      </c>
      <c r="Q41" s="14">
        <v>0</v>
      </c>
      <c r="R41" s="14">
        <v>2.873</v>
      </c>
      <c r="S41" s="14">
        <v>3.64</v>
      </c>
      <c r="T41" s="14">
        <v>5.78</v>
      </c>
      <c r="U41" s="14">
        <v>7.212</v>
      </c>
      <c r="V41" s="14">
        <v>3.951</v>
      </c>
      <c r="W41" s="14">
        <v>2.458</v>
      </c>
      <c r="X41" s="15">
        <v>16.11</v>
      </c>
    </row>
    <row r="42" spans="1:24" ht="15">
      <c r="A42" s="4" t="s">
        <v>46</v>
      </c>
      <c r="B42" s="50">
        <v>0</v>
      </c>
      <c r="C42" s="14">
        <v>4.942</v>
      </c>
      <c r="D42" s="14">
        <v>16.152</v>
      </c>
      <c r="E42" s="14">
        <v>12.178</v>
      </c>
      <c r="F42" s="14">
        <v>17.634</v>
      </c>
      <c r="G42" s="14">
        <v>17.286</v>
      </c>
      <c r="H42" s="14">
        <v>6.724</v>
      </c>
      <c r="I42" s="14">
        <v>8.172</v>
      </c>
      <c r="J42" s="14">
        <v>7.462</v>
      </c>
      <c r="K42" s="14">
        <v>4.39</v>
      </c>
      <c r="L42" s="14">
        <v>2.584</v>
      </c>
      <c r="M42" s="14">
        <v>1.685</v>
      </c>
      <c r="N42" s="14">
        <v>4.118</v>
      </c>
      <c r="O42" s="14">
        <v>4.9</v>
      </c>
      <c r="P42" s="14">
        <v>4.8</v>
      </c>
      <c r="Q42" s="14">
        <v>3.3</v>
      </c>
      <c r="R42" s="14">
        <v>4.493</v>
      </c>
      <c r="S42" s="14">
        <v>4.062</v>
      </c>
      <c r="T42" s="14">
        <v>5.812</v>
      </c>
      <c r="U42" s="14">
        <v>3.473</v>
      </c>
      <c r="V42" s="14">
        <v>2.78</v>
      </c>
      <c r="W42" s="14">
        <v>0.296</v>
      </c>
      <c r="X42" s="15">
        <v>3.442</v>
      </c>
    </row>
    <row r="43" spans="1:24" ht="15">
      <c r="A43" s="4" t="s">
        <v>29</v>
      </c>
      <c r="B43" s="50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0.116</v>
      </c>
      <c r="I43" s="14">
        <v>0.019</v>
      </c>
      <c r="J43" s="14">
        <v>0</v>
      </c>
      <c r="K43" s="14">
        <v>0</v>
      </c>
      <c r="L43" s="14">
        <v>0.004</v>
      </c>
      <c r="M43" s="14">
        <v>0.737</v>
      </c>
      <c r="N43" s="14">
        <v>0.737</v>
      </c>
      <c r="O43" s="14">
        <v>0.3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5">
        <v>0</v>
      </c>
    </row>
    <row r="44" spans="1:24" ht="15">
      <c r="A44" s="4" t="s">
        <v>6</v>
      </c>
      <c r="B44" s="50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0.035</v>
      </c>
      <c r="K44" s="14">
        <v>0.053</v>
      </c>
      <c r="L44" s="14">
        <v>0.051</v>
      </c>
      <c r="M44" s="14">
        <v>0.062</v>
      </c>
      <c r="N44" s="14">
        <v>0</v>
      </c>
      <c r="O44" s="14">
        <v>0.2</v>
      </c>
      <c r="P44" s="14">
        <v>0.1</v>
      </c>
      <c r="Q44" s="14">
        <v>0</v>
      </c>
      <c r="R44" s="14">
        <v>0.113</v>
      </c>
      <c r="S44" s="14">
        <v>0.718</v>
      </c>
      <c r="T44" s="14">
        <v>0.097</v>
      </c>
      <c r="U44" s="14">
        <v>0.11</v>
      </c>
      <c r="V44" s="14">
        <v>0.134</v>
      </c>
      <c r="W44" s="14">
        <v>1.322</v>
      </c>
      <c r="X44" s="15">
        <v>0.901</v>
      </c>
    </row>
    <row r="45" spans="1:24" ht="15">
      <c r="A45" s="4" t="s">
        <v>18</v>
      </c>
      <c r="B45" s="50">
        <v>0</v>
      </c>
      <c r="C45" s="14">
        <v>1.5</v>
      </c>
      <c r="D45" s="14">
        <v>0.018</v>
      </c>
      <c r="E45" s="14">
        <v>0.036</v>
      </c>
      <c r="F45" s="14">
        <v>0.071</v>
      </c>
      <c r="G45" s="14">
        <v>0.12</v>
      </c>
      <c r="H45" s="14">
        <v>0.004</v>
      </c>
      <c r="I45" s="14">
        <v>0.043</v>
      </c>
      <c r="J45" s="14">
        <v>0.008</v>
      </c>
      <c r="K45" s="14">
        <v>0.014</v>
      </c>
      <c r="L45" s="14">
        <v>0.048</v>
      </c>
      <c r="M45" s="14">
        <v>0.035</v>
      </c>
      <c r="N45" s="14">
        <v>0.014</v>
      </c>
      <c r="O45" s="14">
        <v>0.1</v>
      </c>
      <c r="P45" s="14">
        <v>0</v>
      </c>
      <c r="Q45" s="14">
        <v>0</v>
      </c>
      <c r="R45" s="14">
        <v>0.081</v>
      </c>
      <c r="S45" s="14">
        <v>0.169</v>
      </c>
      <c r="T45" s="14">
        <v>0.181</v>
      </c>
      <c r="U45" s="14">
        <v>0.1</v>
      </c>
      <c r="V45" s="14">
        <v>0.064</v>
      </c>
      <c r="W45" s="14">
        <v>0.037</v>
      </c>
      <c r="X45" s="15">
        <v>0.028</v>
      </c>
    </row>
    <row r="46" spans="1:24" ht="15">
      <c r="A46" s="4" t="s">
        <v>42</v>
      </c>
      <c r="B46" s="50">
        <v>0</v>
      </c>
      <c r="C46" s="14">
        <v>0.404</v>
      </c>
      <c r="D46" s="14">
        <v>0.54</v>
      </c>
      <c r="E46" s="14">
        <v>0.592</v>
      </c>
      <c r="F46" s="14">
        <v>0.689</v>
      </c>
      <c r="G46" s="14">
        <v>0.54</v>
      </c>
      <c r="H46" s="14">
        <v>0.024</v>
      </c>
      <c r="I46" s="14">
        <v>0.014</v>
      </c>
      <c r="J46" s="14">
        <v>0.042</v>
      </c>
      <c r="K46" s="14">
        <v>0.019</v>
      </c>
      <c r="L46" s="14">
        <v>0.034</v>
      </c>
      <c r="M46" s="14">
        <v>0.032</v>
      </c>
      <c r="N46" s="14">
        <v>0.045</v>
      </c>
      <c r="O46" s="14">
        <v>0.1</v>
      </c>
      <c r="P46" s="14">
        <v>0</v>
      </c>
      <c r="Q46" s="14">
        <v>0</v>
      </c>
      <c r="R46" s="14">
        <v>0.024</v>
      </c>
      <c r="S46" s="14">
        <v>0.032</v>
      </c>
      <c r="T46" s="14">
        <v>0.054</v>
      </c>
      <c r="U46" s="14">
        <v>0.105</v>
      </c>
      <c r="V46" s="14">
        <v>0.183</v>
      </c>
      <c r="W46" s="14">
        <v>0.482</v>
      </c>
      <c r="X46" s="15">
        <v>0.61</v>
      </c>
    </row>
    <row r="47" spans="1:24" ht="15">
      <c r="A47" s="4" t="s">
        <v>44</v>
      </c>
      <c r="B47" s="50">
        <v>0</v>
      </c>
      <c r="C47" s="14">
        <v>0.235</v>
      </c>
      <c r="D47" s="14">
        <v>0.199</v>
      </c>
      <c r="E47" s="14">
        <v>0.239</v>
      </c>
      <c r="F47" s="14">
        <v>0.088</v>
      </c>
      <c r="G47" s="14">
        <v>0.151</v>
      </c>
      <c r="H47" s="14">
        <v>0.006</v>
      </c>
      <c r="I47" s="14">
        <v>0.018</v>
      </c>
      <c r="J47" s="14">
        <v>0.01</v>
      </c>
      <c r="K47" s="14">
        <v>0.017</v>
      </c>
      <c r="L47" s="14">
        <v>0.018</v>
      </c>
      <c r="M47" s="14">
        <v>0.027</v>
      </c>
      <c r="N47" s="14">
        <v>0.033</v>
      </c>
      <c r="O47" s="14">
        <v>0</v>
      </c>
      <c r="P47" s="14">
        <v>0</v>
      </c>
      <c r="Q47" s="14">
        <v>0</v>
      </c>
      <c r="R47" s="14">
        <v>0.003</v>
      </c>
      <c r="S47" s="14">
        <v>0.006</v>
      </c>
      <c r="T47" s="14">
        <v>0.022</v>
      </c>
      <c r="U47" s="14">
        <v>0.031</v>
      </c>
      <c r="V47" s="14">
        <v>0.01</v>
      </c>
      <c r="W47" s="14">
        <v>0.017</v>
      </c>
      <c r="X47" s="15">
        <v>0.006</v>
      </c>
    </row>
    <row r="48" spans="1:24" ht="15">
      <c r="A48" s="4" t="s">
        <v>41</v>
      </c>
      <c r="B48" s="50">
        <v>0</v>
      </c>
      <c r="C48" s="14">
        <v>0.13</v>
      </c>
      <c r="D48" s="14">
        <v>0.196</v>
      </c>
      <c r="E48" s="14">
        <v>0.247</v>
      </c>
      <c r="F48" s="14">
        <v>0.279</v>
      </c>
      <c r="G48" s="14">
        <v>0.313</v>
      </c>
      <c r="H48" s="14">
        <v>0.114</v>
      </c>
      <c r="I48" s="14">
        <v>0.118</v>
      </c>
      <c r="J48" s="14">
        <v>0.075</v>
      </c>
      <c r="K48" s="14">
        <v>0.059</v>
      </c>
      <c r="L48" s="14">
        <v>0.056</v>
      </c>
      <c r="M48" s="14">
        <v>0.02</v>
      </c>
      <c r="N48" s="14">
        <v>0.05</v>
      </c>
      <c r="O48" s="14">
        <v>0</v>
      </c>
      <c r="P48" s="14">
        <v>0</v>
      </c>
      <c r="Q48" s="14">
        <v>0</v>
      </c>
      <c r="R48" s="14">
        <v>0.021</v>
      </c>
      <c r="S48" s="14">
        <v>0.035</v>
      </c>
      <c r="T48" s="14">
        <v>0.029</v>
      </c>
      <c r="U48" s="14">
        <v>0.05</v>
      </c>
      <c r="V48" s="14">
        <v>0.063</v>
      </c>
      <c r="W48" s="14">
        <v>0.032</v>
      </c>
      <c r="X48" s="15">
        <v>0.017</v>
      </c>
    </row>
    <row r="49" spans="1:24" ht="15.75" thickBot="1">
      <c r="A49" s="4" t="s">
        <v>14</v>
      </c>
      <c r="B49" s="52">
        <v>0.06</v>
      </c>
      <c r="C49" s="51">
        <v>0.115</v>
      </c>
      <c r="D49" s="51">
        <v>0.208</v>
      </c>
      <c r="E49" s="51">
        <v>0.154</v>
      </c>
      <c r="F49" s="51">
        <v>0.225</v>
      </c>
      <c r="G49" s="51">
        <v>0.305</v>
      </c>
      <c r="H49" s="51">
        <v>0.155</v>
      </c>
      <c r="I49" s="51">
        <v>0.002</v>
      </c>
      <c r="J49" s="51">
        <v>4.01</v>
      </c>
      <c r="K49" s="51">
        <v>0.462</v>
      </c>
      <c r="L49" s="51">
        <v>0.455</v>
      </c>
      <c r="M49" s="51">
        <v>0.014</v>
      </c>
      <c r="N49" s="51">
        <v>0.074</v>
      </c>
      <c r="O49" s="51">
        <v>0.1</v>
      </c>
      <c r="P49" s="51">
        <v>0.7</v>
      </c>
      <c r="Q49" s="51">
        <v>0.3</v>
      </c>
      <c r="R49" s="51">
        <v>2.033</v>
      </c>
      <c r="S49" s="51">
        <v>1.423</v>
      </c>
      <c r="T49" s="51">
        <v>16.129</v>
      </c>
      <c r="U49" s="51">
        <v>2.772</v>
      </c>
      <c r="V49" s="51">
        <f>(V50-SUM(V39:V48))</f>
        <v>0.2839999999999989</v>
      </c>
      <c r="W49" s="51">
        <f>(W50-SUM(W39:W48))</f>
        <v>24.585</v>
      </c>
      <c r="X49" s="56">
        <f>(X50-SUM(X39:X48))</f>
        <v>1.783999999999999</v>
      </c>
    </row>
    <row r="50" spans="1:24" ht="15.75" thickBot="1">
      <c r="A50" s="2" t="s">
        <v>15</v>
      </c>
      <c r="B50" s="35">
        <v>0.06</v>
      </c>
      <c r="C50" s="16">
        <v>48.975</v>
      </c>
      <c r="D50" s="16">
        <v>73.008</v>
      </c>
      <c r="E50" s="16">
        <v>62.57</v>
      </c>
      <c r="F50" s="16">
        <v>57.305</v>
      </c>
      <c r="G50" s="16">
        <v>45.243</v>
      </c>
      <c r="H50" s="16">
        <v>44.295</v>
      </c>
      <c r="I50" s="16">
        <v>56.248</v>
      </c>
      <c r="J50" s="16">
        <v>47.69</v>
      </c>
      <c r="K50" s="16">
        <v>46.074</v>
      </c>
      <c r="L50" s="16">
        <v>43.312</v>
      </c>
      <c r="M50" s="16">
        <v>45.736</v>
      </c>
      <c r="N50" s="16">
        <v>42.103</v>
      </c>
      <c r="O50" s="16">
        <v>49.900000000000006</v>
      </c>
      <c r="P50" s="16">
        <v>48.300000000000004</v>
      </c>
      <c r="Q50" s="16">
        <v>39.099999999999994</v>
      </c>
      <c r="R50" s="16">
        <v>26.46</v>
      </c>
      <c r="S50" s="16">
        <v>45.039</v>
      </c>
      <c r="T50" s="16">
        <v>68.31</v>
      </c>
      <c r="U50" s="16">
        <f>SUM(U39:U49)</f>
        <v>35.654999999999994</v>
      </c>
      <c r="V50" s="16">
        <v>30.23</v>
      </c>
      <c r="W50" s="16">
        <v>44.913</v>
      </c>
      <c r="X50" s="17">
        <v>33.577</v>
      </c>
    </row>
    <row r="51" spans="1:21" ht="15">
      <c r="A51" s="6"/>
      <c r="T51" s="1"/>
      <c r="U51" s="1"/>
    </row>
    <row r="52" spans="1:21" ht="15.75" thickBot="1">
      <c r="A52" s="6" t="s">
        <v>151</v>
      </c>
      <c r="T52" s="1"/>
      <c r="U52" s="1"/>
    </row>
    <row r="53" spans="1:24" ht="15.75" thickBot="1">
      <c r="A53" s="2" t="s">
        <v>2</v>
      </c>
      <c r="B53" s="11">
        <v>1980</v>
      </c>
      <c r="C53" s="9">
        <v>1990</v>
      </c>
      <c r="D53" s="9">
        <v>2000</v>
      </c>
      <c r="E53" s="9">
        <v>2001</v>
      </c>
      <c r="F53" s="9">
        <v>2002</v>
      </c>
      <c r="G53" s="9">
        <v>2003</v>
      </c>
      <c r="H53" s="9">
        <v>2004</v>
      </c>
      <c r="I53" s="9">
        <v>2005</v>
      </c>
      <c r="J53" s="9">
        <v>2006</v>
      </c>
      <c r="K53" s="9">
        <v>2007</v>
      </c>
      <c r="L53" s="9">
        <v>2008</v>
      </c>
      <c r="M53" s="9">
        <v>2009</v>
      </c>
      <c r="N53" s="9">
        <v>2010</v>
      </c>
      <c r="O53" s="9">
        <v>2011</v>
      </c>
      <c r="P53" s="9">
        <v>2012</v>
      </c>
      <c r="Q53" s="9">
        <v>2013</v>
      </c>
      <c r="R53" s="9">
        <v>2014</v>
      </c>
      <c r="S53" s="9">
        <v>2015</v>
      </c>
      <c r="T53" s="9">
        <v>2016</v>
      </c>
      <c r="U53" s="9">
        <v>2017</v>
      </c>
      <c r="V53" s="9">
        <v>2018</v>
      </c>
      <c r="W53" s="9">
        <v>2019</v>
      </c>
      <c r="X53" s="10">
        <v>2020</v>
      </c>
    </row>
    <row r="54" spans="1:24" ht="15">
      <c r="A54" s="4" t="s">
        <v>75</v>
      </c>
      <c r="B54" s="50">
        <v>0</v>
      </c>
      <c r="C54" s="14">
        <v>19902</v>
      </c>
      <c r="D54" s="14">
        <v>18301</v>
      </c>
      <c r="E54" s="14">
        <v>20051</v>
      </c>
      <c r="F54" s="14">
        <v>19152</v>
      </c>
      <c r="G54" s="14">
        <v>14214</v>
      </c>
      <c r="H54" s="14">
        <v>18016</v>
      </c>
      <c r="I54" s="14">
        <v>19179</v>
      </c>
      <c r="J54" s="14">
        <v>18739</v>
      </c>
      <c r="K54" s="14">
        <v>20092</v>
      </c>
      <c r="L54" s="14">
        <v>23586</v>
      </c>
      <c r="M54" s="14">
        <v>30409</v>
      </c>
      <c r="N54" s="14">
        <v>32392</v>
      </c>
      <c r="O54" s="14">
        <v>23616</v>
      </c>
      <c r="P54" s="14">
        <v>33547</v>
      </c>
      <c r="Q54" s="14">
        <v>26483</v>
      </c>
      <c r="R54" s="14">
        <v>23631</v>
      </c>
      <c r="S54" s="14">
        <v>30947</v>
      </c>
      <c r="T54" s="54">
        <v>21793</v>
      </c>
      <c r="U54" s="54">
        <v>19546</v>
      </c>
      <c r="V54" s="54">
        <v>16338</v>
      </c>
      <c r="W54" s="54">
        <v>23783</v>
      </c>
      <c r="X54" s="55">
        <v>13916</v>
      </c>
    </row>
    <row r="55" spans="1:24" ht="15">
      <c r="A55" s="4" t="s">
        <v>5</v>
      </c>
      <c r="B55" s="50">
        <v>0</v>
      </c>
      <c r="C55" s="14">
        <v>5489</v>
      </c>
      <c r="D55" s="14">
        <v>6063</v>
      </c>
      <c r="E55" s="14">
        <v>6460</v>
      </c>
      <c r="F55" s="14">
        <v>5382</v>
      </c>
      <c r="G55" s="14">
        <v>5428</v>
      </c>
      <c r="H55" s="14">
        <v>8952</v>
      </c>
      <c r="I55" s="14">
        <v>13030</v>
      </c>
      <c r="J55" s="14">
        <v>4195</v>
      </c>
      <c r="K55" s="14">
        <v>6228</v>
      </c>
      <c r="L55" s="14">
        <v>19029</v>
      </c>
      <c r="M55" s="14">
        <v>14098</v>
      </c>
      <c r="N55" s="14">
        <v>8127</v>
      </c>
      <c r="O55" s="14">
        <v>31867</v>
      </c>
      <c r="P55" s="14">
        <v>25569</v>
      </c>
      <c r="Q55" s="14">
        <v>26919</v>
      </c>
      <c r="R55" s="14">
        <v>252</v>
      </c>
      <c r="S55" s="14">
        <v>13098</v>
      </c>
      <c r="T55" s="14">
        <v>25202</v>
      </c>
      <c r="U55" s="14">
        <v>6006</v>
      </c>
      <c r="V55" s="14">
        <v>10546</v>
      </c>
      <c r="W55" s="14"/>
      <c r="X55" s="15"/>
    </row>
    <row r="56" spans="1:24" ht="15">
      <c r="A56" s="4" t="s">
        <v>46</v>
      </c>
      <c r="B56" s="50">
        <v>0</v>
      </c>
      <c r="C56" s="14">
        <v>6028</v>
      </c>
      <c r="D56" s="14">
        <v>16179</v>
      </c>
      <c r="E56" s="14">
        <v>12204</v>
      </c>
      <c r="F56" s="14">
        <v>18183</v>
      </c>
      <c r="G56" s="14">
        <v>21871</v>
      </c>
      <c r="H56" s="14">
        <v>8804</v>
      </c>
      <c r="I56" s="14">
        <v>10897</v>
      </c>
      <c r="J56" s="14">
        <v>10827</v>
      </c>
      <c r="K56" s="14">
        <v>5390</v>
      </c>
      <c r="L56" s="14">
        <v>8682</v>
      </c>
      <c r="M56" s="14">
        <v>6163</v>
      </c>
      <c r="N56" s="14">
        <v>9497</v>
      </c>
      <c r="O56" s="14">
        <v>12922</v>
      </c>
      <c r="P56" s="14">
        <v>10039</v>
      </c>
      <c r="Q56" s="14">
        <v>7110</v>
      </c>
      <c r="R56" s="14">
        <v>9394</v>
      </c>
      <c r="S56" s="14">
        <v>7405</v>
      </c>
      <c r="T56" s="14">
        <v>7973</v>
      </c>
      <c r="U56" s="14">
        <v>6664</v>
      </c>
      <c r="V56" s="14">
        <v>5024</v>
      </c>
      <c r="W56" s="14">
        <v>875</v>
      </c>
      <c r="X56" s="15">
        <v>6170</v>
      </c>
    </row>
    <row r="57" spans="1:24" ht="15">
      <c r="A57" s="4" t="s">
        <v>13</v>
      </c>
      <c r="B57" s="50">
        <v>0</v>
      </c>
      <c r="C57" s="14">
        <v>8228</v>
      </c>
      <c r="D57" s="14">
        <v>13013</v>
      </c>
      <c r="E57" s="14">
        <v>8000</v>
      </c>
      <c r="F57" s="14">
        <v>4030</v>
      </c>
      <c r="G57" s="14">
        <v>6372</v>
      </c>
      <c r="H57" s="14">
        <v>8897</v>
      </c>
      <c r="I57" s="14">
        <v>10960</v>
      </c>
      <c r="J57" s="14">
        <v>15483</v>
      </c>
      <c r="K57" s="14">
        <v>21188</v>
      </c>
      <c r="L57" s="14">
        <v>23165</v>
      </c>
      <c r="M57" s="14">
        <v>5307</v>
      </c>
      <c r="N57" s="14">
        <v>4625</v>
      </c>
      <c r="O57" s="14">
        <v>6465</v>
      </c>
      <c r="P57" s="14">
        <v>4742</v>
      </c>
      <c r="Q57" s="14">
        <v>0</v>
      </c>
      <c r="R57" s="14">
        <v>8325</v>
      </c>
      <c r="S57" s="14">
        <v>8679</v>
      </c>
      <c r="T57" s="14">
        <v>11547</v>
      </c>
      <c r="U57" s="14">
        <v>12089</v>
      </c>
      <c r="V57" s="14">
        <v>8401</v>
      </c>
      <c r="W57" s="14">
        <v>6470</v>
      </c>
      <c r="X57" s="15">
        <v>20474</v>
      </c>
    </row>
    <row r="58" spans="1:24" ht="15">
      <c r="A58" s="4" t="s">
        <v>29</v>
      </c>
      <c r="B58" s="50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42</v>
      </c>
      <c r="I58" s="14">
        <v>30</v>
      </c>
      <c r="J58" s="14">
        <v>0</v>
      </c>
      <c r="K58" s="14">
        <v>0</v>
      </c>
      <c r="L58" s="14">
        <v>4</v>
      </c>
      <c r="M58" s="14">
        <v>709</v>
      </c>
      <c r="N58" s="14">
        <v>709</v>
      </c>
      <c r="O58" s="14">
        <v>494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/>
      <c r="W58" s="14"/>
      <c r="X58" s="15"/>
    </row>
    <row r="59" spans="1:24" ht="15">
      <c r="A59" s="4" t="s">
        <v>44</v>
      </c>
      <c r="B59" s="50">
        <v>0</v>
      </c>
      <c r="C59" s="14">
        <v>566</v>
      </c>
      <c r="D59" s="14">
        <v>345</v>
      </c>
      <c r="E59" s="14">
        <v>408</v>
      </c>
      <c r="F59" s="14">
        <v>182</v>
      </c>
      <c r="G59" s="14">
        <v>244</v>
      </c>
      <c r="H59" s="14">
        <v>35</v>
      </c>
      <c r="I59" s="14">
        <v>52</v>
      </c>
      <c r="J59" s="14">
        <v>46</v>
      </c>
      <c r="K59" s="14">
        <v>69</v>
      </c>
      <c r="L59" s="14">
        <v>147</v>
      </c>
      <c r="M59" s="14">
        <v>225</v>
      </c>
      <c r="N59" s="14">
        <v>346</v>
      </c>
      <c r="O59" s="14">
        <v>225</v>
      </c>
      <c r="P59" s="14">
        <v>19</v>
      </c>
      <c r="Q59" s="14">
        <v>24</v>
      </c>
      <c r="R59" s="14">
        <v>23</v>
      </c>
      <c r="S59" s="14">
        <v>21</v>
      </c>
      <c r="T59" s="14">
        <v>53</v>
      </c>
      <c r="U59" s="14">
        <v>122</v>
      </c>
      <c r="V59" s="14">
        <v>59</v>
      </c>
      <c r="W59" s="14">
        <v>50</v>
      </c>
      <c r="X59" s="15">
        <v>44</v>
      </c>
    </row>
    <row r="60" spans="1:24" ht="15">
      <c r="A60" s="4" t="s">
        <v>42</v>
      </c>
      <c r="B60" s="50">
        <v>0</v>
      </c>
      <c r="C60" s="14">
        <v>904</v>
      </c>
      <c r="D60" s="14">
        <v>745</v>
      </c>
      <c r="E60" s="14">
        <v>893</v>
      </c>
      <c r="F60" s="14">
        <v>965</v>
      </c>
      <c r="G60" s="14">
        <v>1013</v>
      </c>
      <c r="H60" s="14">
        <v>47</v>
      </c>
      <c r="I60" s="14">
        <v>53</v>
      </c>
      <c r="J60" s="14">
        <v>125</v>
      </c>
      <c r="K60" s="14">
        <v>100</v>
      </c>
      <c r="L60" s="14">
        <v>178</v>
      </c>
      <c r="M60" s="14">
        <v>159</v>
      </c>
      <c r="N60" s="14">
        <v>277</v>
      </c>
      <c r="O60" s="14">
        <v>402</v>
      </c>
      <c r="P60" s="14">
        <v>318</v>
      </c>
      <c r="Q60" s="14">
        <v>257</v>
      </c>
      <c r="R60" s="14">
        <v>157</v>
      </c>
      <c r="S60" s="14">
        <v>184</v>
      </c>
      <c r="T60" s="14">
        <v>280</v>
      </c>
      <c r="U60" s="14">
        <v>447</v>
      </c>
      <c r="V60" s="14">
        <v>769</v>
      </c>
      <c r="W60" s="14">
        <v>1307</v>
      </c>
      <c r="X60" s="15">
        <v>1453</v>
      </c>
    </row>
    <row r="61" spans="1:24" ht="15">
      <c r="A61" s="4" t="s">
        <v>41</v>
      </c>
      <c r="B61" s="50">
        <v>0</v>
      </c>
      <c r="C61" s="14">
        <v>476</v>
      </c>
      <c r="D61" s="14">
        <v>505</v>
      </c>
      <c r="E61" s="14">
        <v>538</v>
      </c>
      <c r="F61" s="14">
        <v>582</v>
      </c>
      <c r="G61" s="14">
        <v>667</v>
      </c>
      <c r="H61" s="14">
        <v>496</v>
      </c>
      <c r="I61" s="14">
        <v>486</v>
      </c>
      <c r="J61" s="14">
        <v>302</v>
      </c>
      <c r="K61" s="14">
        <v>242</v>
      </c>
      <c r="L61" s="14">
        <v>241</v>
      </c>
      <c r="M61" s="14">
        <v>154</v>
      </c>
      <c r="N61" s="14">
        <v>232</v>
      </c>
      <c r="O61" s="14">
        <v>247</v>
      </c>
      <c r="P61" s="14">
        <v>294</v>
      </c>
      <c r="Q61" s="14">
        <v>228</v>
      </c>
      <c r="R61" s="14">
        <v>140</v>
      </c>
      <c r="S61" s="14">
        <v>221</v>
      </c>
      <c r="T61" s="14">
        <v>215</v>
      </c>
      <c r="U61" s="14">
        <v>275</v>
      </c>
      <c r="V61" s="14">
        <v>308</v>
      </c>
      <c r="W61" s="14">
        <v>161</v>
      </c>
      <c r="X61" s="15">
        <v>174</v>
      </c>
    </row>
    <row r="62" spans="1:24" ht="15">
      <c r="A62" s="4" t="s">
        <v>18</v>
      </c>
      <c r="B62" s="50">
        <v>0</v>
      </c>
      <c r="C62" s="14">
        <v>838</v>
      </c>
      <c r="D62" s="14">
        <v>39</v>
      </c>
      <c r="E62" s="14">
        <v>66</v>
      </c>
      <c r="F62" s="14">
        <v>140</v>
      </c>
      <c r="G62" s="14">
        <v>694</v>
      </c>
      <c r="H62" s="14">
        <v>21</v>
      </c>
      <c r="I62" s="14">
        <v>65</v>
      </c>
      <c r="J62" s="14">
        <v>30</v>
      </c>
      <c r="K62" s="14">
        <v>44</v>
      </c>
      <c r="L62" s="14">
        <v>150</v>
      </c>
      <c r="M62" s="14">
        <v>90</v>
      </c>
      <c r="N62" s="14">
        <v>93</v>
      </c>
      <c r="O62" s="14">
        <v>131</v>
      </c>
      <c r="P62" s="14">
        <v>42</v>
      </c>
      <c r="Q62" s="14">
        <v>102</v>
      </c>
      <c r="R62" s="14">
        <v>279</v>
      </c>
      <c r="S62" s="14">
        <v>487</v>
      </c>
      <c r="T62" s="14">
        <v>557</v>
      </c>
      <c r="U62" s="14">
        <v>337</v>
      </c>
      <c r="V62" s="14">
        <v>196</v>
      </c>
      <c r="W62" s="14">
        <v>140</v>
      </c>
      <c r="X62" s="15">
        <v>83</v>
      </c>
    </row>
    <row r="63" spans="1:24" ht="15">
      <c r="A63" s="4" t="s">
        <v>6</v>
      </c>
      <c r="B63" s="50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41</v>
      </c>
      <c r="K63" s="14">
        <v>82</v>
      </c>
      <c r="L63" s="14">
        <v>97</v>
      </c>
      <c r="M63" s="14">
        <v>74</v>
      </c>
      <c r="N63" s="14">
        <v>0</v>
      </c>
      <c r="O63" s="14">
        <v>351</v>
      </c>
      <c r="P63" s="14">
        <v>224</v>
      </c>
      <c r="Q63" s="14">
        <v>75</v>
      </c>
      <c r="R63" s="14">
        <v>188</v>
      </c>
      <c r="S63" s="14">
        <v>1519</v>
      </c>
      <c r="T63" s="14">
        <v>268</v>
      </c>
      <c r="U63" s="14">
        <v>325</v>
      </c>
      <c r="V63" s="14">
        <v>371</v>
      </c>
      <c r="W63" s="14">
        <v>1875</v>
      </c>
      <c r="X63" s="15">
        <v>1041</v>
      </c>
    </row>
    <row r="64" spans="1:24" ht="15.75" thickBot="1">
      <c r="A64" s="4" t="s">
        <v>14</v>
      </c>
      <c r="B64" s="50">
        <v>86</v>
      </c>
      <c r="C64" s="14">
        <v>138</v>
      </c>
      <c r="D64" s="14">
        <v>240</v>
      </c>
      <c r="E64" s="14">
        <v>153</v>
      </c>
      <c r="F64" s="14">
        <v>237</v>
      </c>
      <c r="G64" s="14">
        <v>391</v>
      </c>
      <c r="H64" s="14">
        <v>160</v>
      </c>
      <c r="I64" s="14">
        <v>8</v>
      </c>
      <c r="J64" s="14">
        <v>2235</v>
      </c>
      <c r="K64" s="14">
        <v>373</v>
      </c>
      <c r="L64" s="14">
        <v>426</v>
      </c>
      <c r="M64" s="14">
        <v>62</v>
      </c>
      <c r="N64" s="14">
        <v>119</v>
      </c>
      <c r="O64" s="14">
        <v>282</v>
      </c>
      <c r="P64" s="14">
        <v>966</v>
      </c>
      <c r="Q64" s="14">
        <v>721</v>
      </c>
      <c r="R64" s="14">
        <v>1866</v>
      </c>
      <c r="S64" s="14">
        <v>1313</v>
      </c>
      <c r="T64" s="51">
        <v>11989</v>
      </c>
      <c r="U64" s="51">
        <v>3504</v>
      </c>
      <c r="V64" s="51">
        <f>(V65-SUM(V54:V63))</f>
        <v>671</v>
      </c>
      <c r="W64" s="51">
        <f>(W65-SUM(W54:W63))</f>
        <v>15721</v>
      </c>
      <c r="X64" s="56">
        <f>(X65-SUM(X54:X63))</f>
        <v>2141</v>
      </c>
    </row>
    <row r="65" spans="1:24" ht="15.75" thickBot="1">
      <c r="A65" s="2" t="s">
        <v>15</v>
      </c>
      <c r="B65" s="35">
        <v>86</v>
      </c>
      <c r="C65" s="16">
        <v>42569</v>
      </c>
      <c r="D65" s="16">
        <v>55430</v>
      </c>
      <c r="E65" s="16">
        <v>48773</v>
      </c>
      <c r="F65" s="16">
        <v>48853</v>
      </c>
      <c r="G65" s="16">
        <v>50894</v>
      </c>
      <c r="H65" s="16">
        <v>45470</v>
      </c>
      <c r="I65" s="16">
        <v>54760</v>
      </c>
      <c r="J65" s="16">
        <v>52023</v>
      </c>
      <c r="K65" s="16">
        <v>53808</v>
      </c>
      <c r="L65" s="16">
        <v>75705</v>
      </c>
      <c r="M65" s="16">
        <v>57450</v>
      </c>
      <c r="N65" s="16">
        <v>56417</v>
      </c>
      <c r="O65" s="16">
        <v>77002</v>
      </c>
      <c r="P65" s="16">
        <v>75760</v>
      </c>
      <c r="Q65" s="16">
        <v>61919</v>
      </c>
      <c r="R65" s="16">
        <v>44255</v>
      </c>
      <c r="S65" s="16">
        <v>63874</v>
      </c>
      <c r="T65" s="16">
        <v>79877</v>
      </c>
      <c r="U65" s="16">
        <f>SUM(U54:U64)</f>
        <v>49315</v>
      </c>
      <c r="V65" s="16">
        <v>42683</v>
      </c>
      <c r="W65" s="16">
        <v>50382</v>
      </c>
      <c r="X65" s="17">
        <v>45496</v>
      </c>
    </row>
    <row r="66" spans="20:21" ht="15">
      <c r="T66" s="1"/>
      <c r="U6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0"/>
  <sheetViews>
    <sheetView zoomScale="70" zoomScaleNormal="70" zoomScalePageLayoutView="0" workbookViewId="0" topLeftCell="A40">
      <pane xSplit="1" topLeftCell="D1" activePane="topRight" state="frozen"/>
      <selection pane="topLeft" activeCell="A1" sqref="A1"/>
      <selection pane="topRight" activeCell="W55" sqref="W55"/>
    </sheetView>
  </sheetViews>
  <sheetFormatPr defaultColWidth="11.421875" defaultRowHeight="15"/>
  <cols>
    <col min="1" max="1" width="22.7109375" style="0" customWidth="1"/>
    <col min="21" max="21" width="12.00390625" style="0" bestFit="1" customWidth="1"/>
  </cols>
  <sheetData>
    <row r="1" ht="15">
      <c r="A1" s="6" t="s">
        <v>152</v>
      </c>
    </row>
    <row r="2" ht="15">
      <c r="A2" s="6" t="s">
        <v>153</v>
      </c>
    </row>
    <row r="3" ht="15">
      <c r="A3" s="6"/>
    </row>
    <row r="4" ht="15.75" thickBot="1">
      <c r="A4" s="6" t="s">
        <v>154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75</v>
      </c>
      <c r="B6" s="53">
        <v>6.463</v>
      </c>
      <c r="C6" s="54">
        <v>274.691</v>
      </c>
      <c r="D6" s="54">
        <v>454.533</v>
      </c>
      <c r="E6" s="54">
        <v>456.173</v>
      </c>
      <c r="F6" s="54">
        <v>412.783</v>
      </c>
      <c r="G6" s="54">
        <v>390.046</v>
      </c>
      <c r="H6" s="54">
        <v>477.345</v>
      </c>
      <c r="I6" s="54">
        <v>499.933</v>
      </c>
      <c r="J6" s="54">
        <v>682.604</v>
      </c>
      <c r="K6" s="54">
        <v>746.246</v>
      </c>
      <c r="L6" s="54">
        <v>1035.77</v>
      </c>
      <c r="M6" s="54">
        <v>998.493</v>
      </c>
      <c r="N6" s="54">
        <v>1086.049</v>
      </c>
      <c r="O6" s="54">
        <v>1515</v>
      </c>
      <c r="P6" s="54">
        <v>1427</v>
      </c>
      <c r="Q6" s="54">
        <v>1271</v>
      </c>
      <c r="R6" s="54">
        <v>1585.841</v>
      </c>
      <c r="S6" s="54">
        <v>1624.88</v>
      </c>
      <c r="T6" s="54">
        <v>1911.12</v>
      </c>
      <c r="U6" s="54">
        <v>1992.118</v>
      </c>
      <c r="V6" s="54">
        <v>1746.736</v>
      </c>
      <c r="W6" s="54">
        <v>1828.406</v>
      </c>
      <c r="X6" s="55">
        <v>1767.115</v>
      </c>
    </row>
    <row r="7" spans="1:24" ht="15">
      <c r="A7" s="4" t="s">
        <v>7</v>
      </c>
      <c r="B7" s="50">
        <v>0.654</v>
      </c>
      <c r="C7" s="14">
        <v>592.031</v>
      </c>
      <c r="D7" s="14">
        <v>119.522</v>
      </c>
      <c r="E7" s="14">
        <v>74.588</v>
      </c>
      <c r="F7" s="14">
        <v>96.27</v>
      </c>
      <c r="G7" s="14">
        <v>168.6</v>
      </c>
      <c r="H7" s="14">
        <v>379.846</v>
      </c>
      <c r="I7" s="14">
        <v>206.961</v>
      </c>
      <c r="J7" s="14">
        <v>67.5</v>
      </c>
      <c r="K7" s="14">
        <v>401.53</v>
      </c>
      <c r="L7" s="14">
        <v>284.699</v>
      </c>
      <c r="M7" s="14">
        <v>486.74</v>
      </c>
      <c r="N7" s="14">
        <v>1012.944</v>
      </c>
      <c r="O7" s="14">
        <v>551</v>
      </c>
      <c r="P7" s="14">
        <v>1175</v>
      </c>
      <c r="Q7" s="14">
        <v>1526</v>
      </c>
      <c r="R7" s="14">
        <v>809.924</v>
      </c>
      <c r="S7" s="14">
        <v>815.019</v>
      </c>
      <c r="T7" s="14">
        <v>699.736</v>
      </c>
      <c r="U7" s="14">
        <v>757.007</v>
      </c>
      <c r="V7" s="14">
        <v>1340.243</v>
      </c>
      <c r="W7" s="14">
        <v>1652.788</v>
      </c>
      <c r="X7" s="15">
        <v>1980.638</v>
      </c>
    </row>
    <row r="8" spans="1:24" ht="15">
      <c r="A8" s="4" t="s">
        <v>41</v>
      </c>
      <c r="B8" s="50">
        <v>7.586</v>
      </c>
      <c r="C8" s="14">
        <v>33.509</v>
      </c>
      <c r="D8" s="14">
        <v>183.09</v>
      </c>
      <c r="E8" s="14">
        <v>213.011</v>
      </c>
      <c r="F8" s="14">
        <v>166.969</v>
      </c>
      <c r="G8" s="14">
        <v>85.662</v>
      </c>
      <c r="H8" s="14">
        <v>125.304</v>
      </c>
      <c r="I8" s="14">
        <v>143.581</v>
      </c>
      <c r="J8" s="14">
        <v>180.461</v>
      </c>
      <c r="K8" s="14">
        <v>196.449</v>
      </c>
      <c r="L8" s="14">
        <v>400.294</v>
      </c>
      <c r="M8" s="14">
        <v>423.303</v>
      </c>
      <c r="N8" s="14">
        <v>230.873</v>
      </c>
      <c r="O8" s="14">
        <v>350</v>
      </c>
      <c r="P8" s="14">
        <v>210</v>
      </c>
      <c r="Q8" s="14">
        <v>268</v>
      </c>
      <c r="R8" s="14">
        <v>143.377</v>
      </c>
      <c r="S8" s="14">
        <v>128.358</v>
      </c>
      <c r="T8" s="14">
        <v>138.043</v>
      </c>
      <c r="U8" s="14">
        <v>142.538</v>
      </c>
      <c r="V8" s="14">
        <v>155.667</v>
      </c>
      <c r="W8" s="14">
        <v>133.211</v>
      </c>
      <c r="X8" s="15">
        <v>101.764</v>
      </c>
    </row>
    <row r="9" spans="1:24" ht="15">
      <c r="A9" s="4" t="s">
        <v>46</v>
      </c>
      <c r="B9" s="50">
        <v>21.001</v>
      </c>
      <c r="C9" s="14">
        <v>130.304</v>
      </c>
      <c r="D9" s="14">
        <v>229.617</v>
      </c>
      <c r="E9" s="14">
        <v>304.183</v>
      </c>
      <c r="F9" s="14">
        <v>325.027</v>
      </c>
      <c r="G9" s="14">
        <v>363.938</v>
      </c>
      <c r="H9" s="14">
        <v>366.421</v>
      </c>
      <c r="I9" s="14">
        <v>459.825</v>
      </c>
      <c r="J9" s="14">
        <v>524.033</v>
      </c>
      <c r="K9" s="14">
        <v>327.582</v>
      </c>
      <c r="L9" s="14">
        <v>328.181</v>
      </c>
      <c r="M9" s="14">
        <v>421.908</v>
      </c>
      <c r="N9" s="14">
        <v>325.56</v>
      </c>
      <c r="O9" s="14">
        <v>471</v>
      </c>
      <c r="P9" s="14">
        <v>481</v>
      </c>
      <c r="Q9" s="14">
        <v>582</v>
      </c>
      <c r="R9" s="14">
        <v>550.008</v>
      </c>
      <c r="S9" s="14">
        <v>563.929</v>
      </c>
      <c r="T9" s="14">
        <v>665.624</v>
      </c>
      <c r="U9" s="14">
        <v>656.013</v>
      </c>
      <c r="V9" s="14">
        <v>765.375</v>
      </c>
      <c r="W9" s="14">
        <v>764.577</v>
      </c>
      <c r="X9" s="15">
        <v>958.292</v>
      </c>
    </row>
    <row r="10" spans="1:24" ht="15">
      <c r="A10" s="4" t="s">
        <v>18</v>
      </c>
      <c r="B10" s="50">
        <v>70.686</v>
      </c>
      <c r="C10" s="14">
        <v>50.941</v>
      </c>
      <c r="D10" s="14">
        <v>124.037</v>
      </c>
      <c r="E10" s="14">
        <v>215.683</v>
      </c>
      <c r="F10" s="14">
        <v>158.658</v>
      </c>
      <c r="G10" s="14">
        <v>146.577</v>
      </c>
      <c r="H10" s="14">
        <v>153.821</v>
      </c>
      <c r="I10" s="14">
        <v>222.594</v>
      </c>
      <c r="J10" s="14">
        <v>311.231</v>
      </c>
      <c r="K10" s="14">
        <v>235.954</v>
      </c>
      <c r="L10" s="14">
        <v>253.029</v>
      </c>
      <c r="M10" s="14">
        <v>398.742</v>
      </c>
      <c r="N10" s="14">
        <v>363.363</v>
      </c>
      <c r="O10" s="14">
        <v>206</v>
      </c>
      <c r="P10" s="14">
        <v>141</v>
      </c>
      <c r="Q10" s="14">
        <v>125</v>
      </c>
      <c r="R10" s="14">
        <v>165.125</v>
      </c>
      <c r="S10" s="14">
        <v>167.571</v>
      </c>
      <c r="T10" s="14">
        <v>110.31</v>
      </c>
      <c r="U10" s="14">
        <v>61.743</v>
      </c>
      <c r="V10" s="14">
        <v>82.882</v>
      </c>
      <c r="W10" s="14">
        <v>67.881</v>
      </c>
      <c r="X10" s="15">
        <v>38.03</v>
      </c>
    </row>
    <row r="11" spans="1:24" ht="15">
      <c r="A11" s="4" t="s">
        <v>48</v>
      </c>
      <c r="B11" s="50">
        <v>0</v>
      </c>
      <c r="C11" s="14">
        <v>0</v>
      </c>
      <c r="D11" s="14">
        <v>103.86</v>
      </c>
      <c r="E11" s="14">
        <v>196.514</v>
      </c>
      <c r="F11" s="14">
        <v>295.439</v>
      </c>
      <c r="G11" s="14">
        <v>159.851</v>
      </c>
      <c r="H11" s="14">
        <v>161.053</v>
      </c>
      <c r="I11" s="14">
        <v>198.342</v>
      </c>
      <c r="J11" s="14">
        <v>147.249</v>
      </c>
      <c r="K11" s="14">
        <v>247.966</v>
      </c>
      <c r="L11" s="14">
        <v>291.628</v>
      </c>
      <c r="M11" s="14">
        <v>323.94</v>
      </c>
      <c r="N11" s="14">
        <v>338.396</v>
      </c>
      <c r="O11" s="14">
        <v>384</v>
      </c>
      <c r="P11" s="14">
        <v>324</v>
      </c>
      <c r="Q11" s="14">
        <v>340</v>
      </c>
      <c r="R11" s="14">
        <v>445.476</v>
      </c>
      <c r="S11" s="14">
        <v>332.821</v>
      </c>
      <c r="T11" s="14">
        <v>322.1</v>
      </c>
      <c r="U11" s="14">
        <v>316.634</v>
      </c>
      <c r="V11" s="14">
        <v>361.285</v>
      </c>
      <c r="W11" s="14">
        <v>426.097</v>
      </c>
      <c r="X11" s="15">
        <v>460.103</v>
      </c>
    </row>
    <row r="12" spans="1:24" ht="15">
      <c r="A12" s="4" t="s">
        <v>42</v>
      </c>
      <c r="B12" s="50">
        <v>69.47</v>
      </c>
      <c r="C12" s="14">
        <v>77.51</v>
      </c>
      <c r="D12" s="14">
        <v>121.854</v>
      </c>
      <c r="E12" s="14">
        <v>121.718</v>
      </c>
      <c r="F12" s="14">
        <v>113.656</v>
      </c>
      <c r="G12" s="14">
        <v>135.219</v>
      </c>
      <c r="H12" s="14">
        <v>187.375</v>
      </c>
      <c r="I12" s="14">
        <v>426.727</v>
      </c>
      <c r="J12" s="14">
        <v>1281.19</v>
      </c>
      <c r="K12" s="14">
        <v>1086.49</v>
      </c>
      <c r="L12" s="14">
        <v>488.692</v>
      </c>
      <c r="M12" s="14">
        <v>271.305</v>
      </c>
      <c r="N12" s="14">
        <v>376.402</v>
      </c>
      <c r="O12" s="14">
        <v>525</v>
      </c>
      <c r="P12" s="14">
        <v>214</v>
      </c>
      <c r="Q12" s="14">
        <v>185</v>
      </c>
      <c r="R12" s="14">
        <v>271.481</v>
      </c>
      <c r="S12" s="14">
        <v>302.866</v>
      </c>
      <c r="T12" s="14">
        <v>279.48</v>
      </c>
      <c r="U12" s="14">
        <v>231.322</v>
      </c>
      <c r="V12" s="14">
        <v>201.432</v>
      </c>
      <c r="W12" s="14">
        <v>259.447</v>
      </c>
      <c r="X12" s="15">
        <v>265.027</v>
      </c>
    </row>
    <row r="13" spans="1:24" ht="15">
      <c r="A13" s="4" t="s">
        <v>51</v>
      </c>
      <c r="B13" s="50">
        <v>9.179</v>
      </c>
      <c r="C13" s="14">
        <v>19.716</v>
      </c>
      <c r="D13" s="14">
        <v>25.701</v>
      </c>
      <c r="E13" s="14">
        <v>7.772</v>
      </c>
      <c r="F13" s="14">
        <v>6.916</v>
      </c>
      <c r="G13" s="14">
        <v>9.758</v>
      </c>
      <c r="H13" s="14">
        <v>10.956</v>
      </c>
      <c r="I13" s="14">
        <v>21.95</v>
      </c>
      <c r="J13" s="14">
        <v>61.25</v>
      </c>
      <c r="K13" s="14">
        <v>125.041</v>
      </c>
      <c r="L13" s="14">
        <v>120.125</v>
      </c>
      <c r="M13" s="14">
        <v>157.488</v>
      </c>
      <c r="N13" s="14">
        <v>170.143</v>
      </c>
      <c r="O13" s="14">
        <v>150</v>
      </c>
      <c r="P13" s="14">
        <v>131</v>
      </c>
      <c r="Q13" s="14">
        <v>138</v>
      </c>
      <c r="R13" s="14">
        <v>168.575</v>
      </c>
      <c r="S13" s="14">
        <v>164.002</v>
      </c>
      <c r="T13" s="14">
        <v>123.941</v>
      </c>
      <c r="U13" s="14">
        <v>130.235</v>
      </c>
      <c r="V13" s="14">
        <v>116.616</v>
      </c>
      <c r="W13" s="14">
        <v>118.486</v>
      </c>
      <c r="X13" s="15">
        <v>136.089</v>
      </c>
    </row>
    <row r="14" spans="1:24" ht="15">
      <c r="A14" s="4" t="s">
        <v>9</v>
      </c>
      <c r="B14" s="50">
        <v>0</v>
      </c>
      <c r="C14" s="14">
        <v>1.859</v>
      </c>
      <c r="D14" s="14">
        <v>90.583</v>
      </c>
      <c r="E14" s="14">
        <v>46.447</v>
      </c>
      <c r="F14" s="14">
        <v>31.461</v>
      </c>
      <c r="G14" s="14">
        <v>27.945</v>
      </c>
      <c r="H14" s="14">
        <v>48.859</v>
      </c>
      <c r="I14" s="14">
        <v>49.079</v>
      </c>
      <c r="J14" s="14">
        <v>75.415</v>
      </c>
      <c r="K14" s="14">
        <v>112.168</v>
      </c>
      <c r="L14" s="14">
        <v>41.302</v>
      </c>
      <c r="M14" s="14">
        <v>148.828</v>
      </c>
      <c r="N14" s="14">
        <v>248.596</v>
      </c>
      <c r="O14" s="14">
        <v>78</v>
      </c>
      <c r="P14" s="14">
        <v>141</v>
      </c>
      <c r="Q14" s="14">
        <v>81</v>
      </c>
      <c r="R14" s="14">
        <v>74.6</v>
      </c>
      <c r="S14" s="14">
        <v>40.362</v>
      </c>
      <c r="T14" s="14">
        <v>62.626</v>
      </c>
      <c r="U14" s="14">
        <v>17.622</v>
      </c>
      <c r="V14" s="14">
        <v>14.773</v>
      </c>
      <c r="W14" s="14">
        <v>17.372</v>
      </c>
      <c r="X14" s="15">
        <v>19.943</v>
      </c>
    </row>
    <row r="15" spans="1:24" ht="15">
      <c r="A15" s="4" t="s">
        <v>155</v>
      </c>
      <c r="B15" s="50">
        <v>0.124</v>
      </c>
      <c r="C15" s="14">
        <v>0.307</v>
      </c>
      <c r="D15" s="14">
        <v>6.321</v>
      </c>
      <c r="E15" s="14">
        <v>12.903</v>
      </c>
      <c r="F15" s="14">
        <v>29.511</v>
      </c>
      <c r="G15" s="14">
        <v>8.33</v>
      </c>
      <c r="H15" s="14">
        <v>34.072</v>
      </c>
      <c r="I15" s="14">
        <v>48.406</v>
      </c>
      <c r="J15" s="14">
        <v>95.706</v>
      </c>
      <c r="K15" s="14">
        <v>96.471</v>
      </c>
      <c r="L15" s="14">
        <v>158.116</v>
      </c>
      <c r="M15" s="14">
        <v>133.657</v>
      </c>
      <c r="N15" s="14">
        <v>184.818</v>
      </c>
      <c r="O15" s="14">
        <v>265</v>
      </c>
      <c r="P15" s="14">
        <v>314</v>
      </c>
      <c r="Q15" s="14">
        <v>316</v>
      </c>
      <c r="R15" s="14">
        <v>382.585</v>
      </c>
      <c r="S15" s="14">
        <v>372.801</v>
      </c>
      <c r="T15" s="14">
        <v>431.783</v>
      </c>
      <c r="U15" s="14">
        <v>460.266</v>
      </c>
      <c r="V15" s="14">
        <v>461.349</v>
      </c>
      <c r="W15" s="14">
        <v>487.553</v>
      </c>
      <c r="X15" s="15">
        <v>547.479</v>
      </c>
    </row>
    <row r="16" spans="1:24" ht="15">
      <c r="A16" s="4" t="s">
        <v>13</v>
      </c>
      <c r="B16" s="50">
        <v>0</v>
      </c>
      <c r="C16" s="14">
        <v>208.104</v>
      </c>
      <c r="D16" s="14">
        <v>65.955</v>
      </c>
      <c r="E16" s="14">
        <v>61.427</v>
      </c>
      <c r="F16" s="14">
        <v>88.575</v>
      </c>
      <c r="G16" s="14">
        <v>85.214</v>
      </c>
      <c r="H16" s="14">
        <v>116.49</v>
      </c>
      <c r="I16" s="14">
        <v>77.59</v>
      </c>
      <c r="J16" s="14">
        <v>61.413</v>
      </c>
      <c r="K16" s="14">
        <v>37.078</v>
      </c>
      <c r="L16" s="14">
        <v>47.304</v>
      </c>
      <c r="M16" s="14">
        <v>17.846</v>
      </c>
      <c r="N16" s="14">
        <v>14.345</v>
      </c>
      <c r="O16" s="14">
        <v>57</v>
      </c>
      <c r="P16" s="14">
        <v>56</v>
      </c>
      <c r="Q16" s="14">
        <v>47</v>
      </c>
      <c r="R16" s="14">
        <v>54.881</v>
      </c>
      <c r="S16" s="14">
        <v>79.269</v>
      </c>
      <c r="T16" s="14">
        <v>84.711</v>
      </c>
      <c r="U16" s="14">
        <v>107.68</v>
      </c>
      <c r="V16" s="14">
        <v>85.932</v>
      </c>
      <c r="W16" s="14">
        <v>112.252</v>
      </c>
      <c r="X16" s="15">
        <v>166.558</v>
      </c>
    </row>
    <row r="17" spans="1:24" ht="15.75" thickBot="1">
      <c r="A17" s="4" t="s">
        <v>14</v>
      </c>
      <c r="B17" s="52">
        <v>525.99</v>
      </c>
      <c r="C17" s="51">
        <v>696.561</v>
      </c>
      <c r="D17" s="51">
        <v>1051.121</v>
      </c>
      <c r="E17" s="51">
        <v>810.151</v>
      </c>
      <c r="F17" s="51">
        <v>846.378</v>
      </c>
      <c r="G17" s="51">
        <v>597.586</v>
      </c>
      <c r="H17" s="51">
        <v>627.132</v>
      </c>
      <c r="I17" s="51">
        <v>650.325</v>
      </c>
      <c r="J17" s="51">
        <v>576.539</v>
      </c>
      <c r="K17" s="51">
        <v>655.734</v>
      </c>
      <c r="L17" s="51">
        <v>971.802</v>
      </c>
      <c r="M17" s="51">
        <v>968.496</v>
      </c>
      <c r="N17" s="51">
        <v>1019.108</v>
      </c>
      <c r="O17" s="51">
        <v>1235</v>
      </c>
      <c r="P17" s="51">
        <v>1446</v>
      </c>
      <c r="Q17" s="51">
        <v>1512</v>
      </c>
      <c r="R17" s="51">
        <v>2013.214</v>
      </c>
      <c r="S17" s="51">
        <v>2152.365</v>
      </c>
      <c r="T17" s="51">
        <v>2271.326</v>
      </c>
      <c r="U17" s="51">
        <v>2022.577</v>
      </c>
      <c r="V17" s="51">
        <f>(V18-SUM(V6:V16))</f>
        <v>1972.4319999999998</v>
      </c>
      <c r="W17" s="51">
        <f>(W18-SUM(W6:W16))</f>
        <v>1930.7169999999996</v>
      </c>
      <c r="X17" s="56">
        <f>(X18-SUM(X6:X16))</f>
        <v>2015.735999999999</v>
      </c>
    </row>
    <row r="18" spans="1:24" ht="15.75" thickBot="1">
      <c r="A18" s="2" t="s">
        <v>15</v>
      </c>
      <c r="B18" s="35">
        <v>711.153</v>
      </c>
      <c r="C18" s="16">
        <v>2085.533</v>
      </c>
      <c r="D18" s="16">
        <v>2576.194</v>
      </c>
      <c r="E18" s="16">
        <v>2520.57</v>
      </c>
      <c r="F18" s="16">
        <v>2571.643</v>
      </c>
      <c r="G18" s="16">
        <v>2178.726</v>
      </c>
      <c r="H18" s="16">
        <v>2688.674</v>
      </c>
      <c r="I18" s="16">
        <v>3005.313</v>
      </c>
      <c r="J18" s="16">
        <v>4064.591</v>
      </c>
      <c r="K18" s="16">
        <v>4268.709</v>
      </c>
      <c r="L18" s="16">
        <v>4420.942</v>
      </c>
      <c r="M18" s="16">
        <v>4750.746</v>
      </c>
      <c r="N18" s="16">
        <v>5370.597</v>
      </c>
      <c r="O18" s="16">
        <v>5787</v>
      </c>
      <c r="P18" s="16">
        <v>6060</v>
      </c>
      <c r="Q18" s="16">
        <v>6391</v>
      </c>
      <c r="R18" s="16">
        <v>6665.087</v>
      </c>
      <c r="S18" s="16">
        <v>6744.243</v>
      </c>
      <c r="T18" s="16">
        <v>7100.8</v>
      </c>
      <c r="U18" s="16">
        <f>SUM(U6:U17)</f>
        <v>6895.755</v>
      </c>
      <c r="V18" s="16">
        <v>7304.722</v>
      </c>
      <c r="W18" s="16">
        <v>7798.787</v>
      </c>
      <c r="X18" s="17">
        <v>8456.774</v>
      </c>
    </row>
    <row r="19" spans="1:21" ht="15">
      <c r="A19" s="6"/>
      <c r="T19" s="1"/>
      <c r="U19" s="1"/>
    </row>
    <row r="20" spans="1:21" ht="15.75" thickBot="1">
      <c r="A20" s="6" t="s">
        <v>156</v>
      </c>
      <c r="T20" s="1"/>
      <c r="U20" s="1"/>
    </row>
    <row r="21" spans="1:24" ht="15.75" thickBot="1">
      <c r="A21" s="2" t="s">
        <v>2</v>
      </c>
      <c r="B21" s="11">
        <v>1980</v>
      </c>
      <c r="C21" s="9">
        <v>1990</v>
      </c>
      <c r="D21" s="9">
        <v>2000</v>
      </c>
      <c r="E21" s="9">
        <v>2001</v>
      </c>
      <c r="F21" s="9">
        <v>2002</v>
      </c>
      <c r="G21" s="9">
        <v>2003</v>
      </c>
      <c r="H21" s="9">
        <v>2004</v>
      </c>
      <c r="I21" s="9">
        <v>2005</v>
      </c>
      <c r="J21" s="9">
        <v>2006</v>
      </c>
      <c r="K21" s="9">
        <v>2007</v>
      </c>
      <c r="L21" s="9">
        <v>2008</v>
      </c>
      <c r="M21" s="9">
        <v>2009</v>
      </c>
      <c r="N21" s="9">
        <v>2010</v>
      </c>
      <c r="O21" s="9">
        <v>2011</v>
      </c>
      <c r="P21" s="9">
        <v>2012</v>
      </c>
      <c r="Q21" s="9">
        <v>2013</v>
      </c>
      <c r="R21" s="9">
        <v>2014</v>
      </c>
      <c r="S21" s="9">
        <v>2015</v>
      </c>
      <c r="T21" s="9">
        <v>2016</v>
      </c>
      <c r="U21" s="9">
        <v>2017</v>
      </c>
      <c r="V21" s="9">
        <v>2018</v>
      </c>
      <c r="W21" s="9">
        <v>2019</v>
      </c>
      <c r="X21" s="10">
        <v>2020</v>
      </c>
    </row>
    <row r="22" spans="1:24" ht="15">
      <c r="A22" s="4" t="s">
        <v>75</v>
      </c>
      <c r="B22" s="50">
        <v>4436</v>
      </c>
      <c r="C22" s="14">
        <v>134031</v>
      </c>
      <c r="D22" s="14">
        <v>197210</v>
      </c>
      <c r="E22" s="14">
        <v>182246</v>
      </c>
      <c r="F22" s="14">
        <v>196537</v>
      </c>
      <c r="G22" s="14">
        <v>248173</v>
      </c>
      <c r="H22" s="14">
        <v>330137</v>
      </c>
      <c r="I22" s="14">
        <v>311710</v>
      </c>
      <c r="J22" s="14">
        <v>444727</v>
      </c>
      <c r="K22" s="14">
        <v>676184</v>
      </c>
      <c r="L22" s="14">
        <v>1344070</v>
      </c>
      <c r="M22" s="14">
        <v>923488</v>
      </c>
      <c r="N22" s="14">
        <v>1046913</v>
      </c>
      <c r="O22" s="14">
        <v>1950264</v>
      </c>
      <c r="P22" s="14">
        <v>1824113</v>
      </c>
      <c r="Q22" s="14">
        <v>1585426</v>
      </c>
      <c r="R22" s="14">
        <v>1553175</v>
      </c>
      <c r="S22" s="14">
        <v>1433928</v>
      </c>
      <c r="T22" s="54">
        <v>1633243</v>
      </c>
      <c r="U22" s="54">
        <v>1807456</v>
      </c>
      <c r="V22" s="54">
        <v>1746736</v>
      </c>
      <c r="W22" s="54">
        <v>1828406</v>
      </c>
      <c r="X22" s="55">
        <v>1767115</v>
      </c>
    </row>
    <row r="23" spans="1:24" ht="15">
      <c r="A23" s="4" t="s">
        <v>41</v>
      </c>
      <c r="B23" s="50">
        <v>4934</v>
      </c>
      <c r="C23" s="14">
        <v>18353</v>
      </c>
      <c r="D23" s="14">
        <v>77563</v>
      </c>
      <c r="E23" s="14">
        <v>92090</v>
      </c>
      <c r="F23" s="14">
        <v>91715</v>
      </c>
      <c r="G23" s="14">
        <v>62812</v>
      </c>
      <c r="H23" s="14">
        <v>99112</v>
      </c>
      <c r="I23" s="14">
        <v>115392</v>
      </c>
      <c r="J23" s="14">
        <v>163247</v>
      </c>
      <c r="K23" s="14">
        <v>206764</v>
      </c>
      <c r="L23" s="14">
        <v>564354</v>
      </c>
      <c r="M23" s="14">
        <v>482319</v>
      </c>
      <c r="N23" s="14">
        <v>232058</v>
      </c>
      <c r="O23" s="14">
        <v>491301</v>
      </c>
      <c r="P23" s="14">
        <v>254580</v>
      </c>
      <c r="Q23" s="14">
        <v>326922</v>
      </c>
      <c r="R23" s="14">
        <v>166738</v>
      </c>
      <c r="S23" s="14">
        <v>120510</v>
      </c>
      <c r="T23" s="14">
        <v>135848</v>
      </c>
      <c r="U23" s="14">
        <v>150952</v>
      </c>
      <c r="V23" s="14">
        <v>155667</v>
      </c>
      <c r="W23" s="14">
        <v>133211</v>
      </c>
      <c r="X23" s="15">
        <v>101764</v>
      </c>
    </row>
    <row r="24" spans="1:24" ht="15">
      <c r="A24" s="4" t="s">
        <v>7</v>
      </c>
      <c r="B24" s="50">
        <v>563</v>
      </c>
      <c r="C24" s="14">
        <v>277125</v>
      </c>
      <c r="D24" s="14">
        <v>46575</v>
      </c>
      <c r="E24" s="14">
        <v>30495</v>
      </c>
      <c r="F24" s="14">
        <v>48546</v>
      </c>
      <c r="G24" s="14">
        <v>95742</v>
      </c>
      <c r="H24" s="14">
        <v>237270</v>
      </c>
      <c r="I24" s="14">
        <v>122758</v>
      </c>
      <c r="J24" s="14">
        <v>43478</v>
      </c>
      <c r="K24" s="14">
        <v>331148</v>
      </c>
      <c r="L24" s="14">
        <v>378401</v>
      </c>
      <c r="M24" s="14">
        <v>394267</v>
      </c>
      <c r="N24" s="14">
        <v>951041</v>
      </c>
      <c r="O24" s="14">
        <v>664660</v>
      </c>
      <c r="P24" s="14">
        <v>1516667</v>
      </c>
      <c r="Q24" s="14">
        <v>1909553</v>
      </c>
      <c r="R24" s="14">
        <v>817846</v>
      </c>
      <c r="S24" s="14">
        <v>657443</v>
      </c>
      <c r="T24" s="14">
        <v>523903</v>
      </c>
      <c r="U24" s="14">
        <v>629127</v>
      </c>
      <c r="V24" s="14">
        <v>1340243</v>
      </c>
      <c r="W24" s="14">
        <v>1652788</v>
      </c>
      <c r="X24" s="15">
        <v>1980638</v>
      </c>
    </row>
    <row r="25" spans="1:24" ht="15">
      <c r="A25" s="4" t="s">
        <v>18</v>
      </c>
      <c r="B25" s="50">
        <v>45768</v>
      </c>
      <c r="C25" s="14">
        <v>25330</v>
      </c>
      <c r="D25" s="14">
        <v>48643</v>
      </c>
      <c r="E25" s="14">
        <v>82726</v>
      </c>
      <c r="F25" s="14">
        <v>79050</v>
      </c>
      <c r="G25" s="14">
        <v>94149</v>
      </c>
      <c r="H25" s="14">
        <v>110256</v>
      </c>
      <c r="I25" s="14">
        <v>154937</v>
      </c>
      <c r="J25" s="14">
        <v>238228</v>
      </c>
      <c r="K25" s="14">
        <v>210365</v>
      </c>
      <c r="L25" s="14">
        <v>336934</v>
      </c>
      <c r="M25" s="14">
        <v>359275</v>
      </c>
      <c r="N25" s="14">
        <v>349628</v>
      </c>
      <c r="O25" s="14">
        <v>277551</v>
      </c>
      <c r="P25" s="14">
        <v>180008</v>
      </c>
      <c r="Q25" s="14">
        <v>146785</v>
      </c>
      <c r="R25" s="14">
        <v>164278</v>
      </c>
      <c r="S25" s="14">
        <v>135503</v>
      </c>
      <c r="T25" s="14">
        <v>97454</v>
      </c>
      <c r="U25" s="14">
        <v>62553</v>
      </c>
      <c r="V25" s="14">
        <v>82882</v>
      </c>
      <c r="W25" s="14">
        <v>67881</v>
      </c>
      <c r="X25" s="15">
        <v>38030</v>
      </c>
    </row>
    <row r="26" spans="1:24" ht="15">
      <c r="A26" s="4" t="s">
        <v>46</v>
      </c>
      <c r="B26" s="50">
        <v>12377</v>
      </c>
      <c r="C26" s="14">
        <v>64559</v>
      </c>
      <c r="D26" s="14">
        <v>78546</v>
      </c>
      <c r="E26" s="14">
        <v>104898</v>
      </c>
      <c r="F26" s="14">
        <v>144964</v>
      </c>
      <c r="G26" s="14">
        <v>206203</v>
      </c>
      <c r="H26" s="14">
        <v>232594</v>
      </c>
      <c r="I26" s="14">
        <v>323472</v>
      </c>
      <c r="J26" s="14">
        <v>418185</v>
      </c>
      <c r="K26" s="14">
        <v>299221</v>
      </c>
      <c r="L26" s="14">
        <v>451890</v>
      </c>
      <c r="M26" s="14">
        <v>350297</v>
      </c>
      <c r="N26" s="14">
        <v>333100</v>
      </c>
      <c r="O26" s="14">
        <v>669058</v>
      </c>
      <c r="P26" s="14">
        <v>634656</v>
      </c>
      <c r="Q26" s="14">
        <v>692336</v>
      </c>
      <c r="R26" s="14">
        <v>605556</v>
      </c>
      <c r="S26" s="14">
        <v>469144</v>
      </c>
      <c r="T26" s="14">
        <v>568526</v>
      </c>
      <c r="U26" s="14">
        <v>598340</v>
      </c>
      <c r="V26" s="14">
        <v>765375</v>
      </c>
      <c r="W26" s="14">
        <v>764577</v>
      </c>
      <c r="X26" s="15">
        <v>958292</v>
      </c>
    </row>
    <row r="27" spans="1:24" ht="15">
      <c r="A27" s="4" t="s">
        <v>48</v>
      </c>
      <c r="B27" s="50"/>
      <c r="C27" s="14"/>
      <c r="D27" s="14">
        <v>38467</v>
      </c>
      <c r="E27" s="14">
        <v>80573</v>
      </c>
      <c r="F27" s="14">
        <v>141549</v>
      </c>
      <c r="G27" s="14">
        <v>97444</v>
      </c>
      <c r="H27" s="14">
        <v>110593</v>
      </c>
      <c r="I27" s="14">
        <v>132481</v>
      </c>
      <c r="J27" s="14">
        <v>114829</v>
      </c>
      <c r="K27" s="14">
        <v>228322</v>
      </c>
      <c r="L27" s="14">
        <v>394030</v>
      </c>
      <c r="M27" s="14">
        <v>327268</v>
      </c>
      <c r="N27" s="14">
        <v>321740</v>
      </c>
      <c r="O27" s="14">
        <v>520056</v>
      </c>
      <c r="P27" s="14">
        <v>414974</v>
      </c>
      <c r="Q27" s="14">
        <v>397163</v>
      </c>
      <c r="R27" s="14">
        <v>434789</v>
      </c>
      <c r="S27" s="14">
        <v>265128</v>
      </c>
      <c r="T27" s="14">
        <v>268267</v>
      </c>
      <c r="U27" s="14">
        <v>297633</v>
      </c>
      <c r="V27" s="14">
        <v>361285</v>
      </c>
      <c r="W27" s="14">
        <v>426097</v>
      </c>
      <c r="X27" s="15">
        <v>460103</v>
      </c>
    </row>
    <row r="28" spans="1:24" ht="15">
      <c r="A28" s="4" t="s">
        <v>42</v>
      </c>
      <c r="B28" s="50">
        <v>41576</v>
      </c>
      <c r="C28" s="14">
        <v>37429</v>
      </c>
      <c r="D28" s="14">
        <v>47624</v>
      </c>
      <c r="E28" s="14">
        <v>48160</v>
      </c>
      <c r="F28" s="14">
        <v>59533</v>
      </c>
      <c r="G28" s="14">
        <v>93943</v>
      </c>
      <c r="H28" s="14">
        <v>151954</v>
      </c>
      <c r="I28" s="14">
        <v>314852</v>
      </c>
      <c r="J28" s="14">
        <v>997690</v>
      </c>
      <c r="K28" s="14">
        <v>996146</v>
      </c>
      <c r="L28" s="14">
        <v>685973</v>
      </c>
      <c r="M28" s="14">
        <v>279076</v>
      </c>
      <c r="N28" s="14">
        <v>392390</v>
      </c>
      <c r="O28" s="14">
        <v>733586</v>
      </c>
      <c r="P28" s="14">
        <v>293202</v>
      </c>
      <c r="Q28" s="14">
        <v>240225</v>
      </c>
      <c r="R28" s="14">
        <v>288255</v>
      </c>
      <c r="S28" s="14">
        <v>270240</v>
      </c>
      <c r="T28" s="14">
        <v>275489</v>
      </c>
      <c r="U28" s="14">
        <v>246284</v>
      </c>
      <c r="V28" s="14">
        <v>201432</v>
      </c>
      <c r="W28" s="14">
        <v>259447</v>
      </c>
      <c r="X28" s="15">
        <v>265027</v>
      </c>
    </row>
    <row r="29" spans="1:24" ht="15">
      <c r="A29" s="4" t="s">
        <v>51</v>
      </c>
      <c r="B29" s="50">
        <v>5573</v>
      </c>
      <c r="C29" s="14">
        <v>9290</v>
      </c>
      <c r="D29" s="14">
        <v>10976</v>
      </c>
      <c r="E29" s="14">
        <v>3945</v>
      </c>
      <c r="F29" s="14">
        <v>4001</v>
      </c>
      <c r="G29" s="14">
        <v>6881</v>
      </c>
      <c r="H29" s="14">
        <v>8324</v>
      </c>
      <c r="I29" s="14">
        <v>15935</v>
      </c>
      <c r="J29" s="14">
        <v>49171</v>
      </c>
      <c r="K29" s="14">
        <v>119129</v>
      </c>
      <c r="L29" s="14">
        <v>162241</v>
      </c>
      <c r="M29" s="14">
        <v>156566</v>
      </c>
      <c r="N29" s="14">
        <v>173568</v>
      </c>
      <c r="O29" s="14">
        <v>207975</v>
      </c>
      <c r="P29" s="14">
        <v>169609</v>
      </c>
      <c r="Q29" s="14">
        <v>166759</v>
      </c>
      <c r="R29" s="14">
        <v>170474</v>
      </c>
      <c r="S29" s="14">
        <v>127135</v>
      </c>
      <c r="T29" s="14">
        <v>106165</v>
      </c>
      <c r="U29" s="14">
        <v>120738</v>
      </c>
      <c r="V29" s="14">
        <v>116616</v>
      </c>
      <c r="W29" s="14">
        <v>118486</v>
      </c>
      <c r="X29" s="15">
        <v>136089</v>
      </c>
    </row>
    <row r="30" spans="1:24" ht="15">
      <c r="A30" s="4" t="s">
        <v>157</v>
      </c>
      <c r="B30" s="50">
        <v>396</v>
      </c>
      <c r="C30" s="14">
        <v>865</v>
      </c>
      <c r="D30" s="14">
        <v>23879</v>
      </c>
      <c r="E30" s="14">
        <v>24543</v>
      </c>
      <c r="F30" s="14">
        <v>25707</v>
      </c>
      <c r="G30" s="14">
        <v>36708</v>
      </c>
      <c r="H30" s="14">
        <v>36337</v>
      </c>
      <c r="I30" s="14">
        <v>30197</v>
      </c>
      <c r="J30" s="14">
        <v>41322</v>
      </c>
      <c r="K30" s="14">
        <v>71878</v>
      </c>
      <c r="L30" s="14">
        <v>186186</v>
      </c>
      <c r="M30" s="14">
        <v>145037</v>
      </c>
      <c r="N30" s="14">
        <v>159057</v>
      </c>
      <c r="O30" s="14">
        <v>225923</v>
      </c>
      <c r="P30" s="14">
        <v>246763</v>
      </c>
      <c r="Q30" s="14">
        <v>213605</v>
      </c>
      <c r="R30" s="14">
        <v>222225</v>
      </c>
      <c r="S30" s="14">
        <v>174437</v>
      </c>
      <c r="T30" s="14">
        <v>210130</v>
      </c>
      <c r="U30" s="14">
        <v>192552</v>
      </c>
      <c r="V30" s="14">
        <v>143888</v>
      </c>
      <c r="W30" s="14">
        <v>207632</v>
      </c>
      <c r="X30" s="15">
        <v>190361</v>
      </c>
    </row>
    <row r="31" spans="1:24" ht="15">
      <c r="A31" s="4" t="s">
        <v>9</v>
      </c>
      <c r="B31" s="50">
        <v>0</v>
      </c>
      <c r="C31" s="14">
        <v>1190</v>
      </c>
      <c r="D31" s="14">
        <v>32988</v>
      </c>
      <c r="E31" s="14">
        <v>17964</v>
      </c>
      <c r="F31" s="14">
        <v>17092</v>
      </c>
      <c r="G31" s="14">
        <v>18245</v>
      </c>
      <c r="H31" s="14">
        <v>34667</v>
      </c>
      <c r="I31" s="14">
        <v>32100</v>
      </c>
      <c r="J31" s="14">
        <v>50789</v>
      </c>
      <c r="K31" s="14">
        <v>93279</v>
      </c>
      <c r="L31" s="14">
        <v>68864</v>
      </c>
      <c r="M31" s="14">
        <v>129738</v>
      </c>
      <c r="N31" s="14">
        <v>217623</v>
      </c>
      <c r="O31" s="14">
        <v>100610</v>
      </c>
      <c r="P31" s="14">
        <v>180589</v>
      </c>
      <c r="Q31" s="14">
        <v>105202</v>
      </c>
      <c r="R31" s="14">
        <v>85326</v>
      </c>
      <c r="S31" s="14">
        <v>41622</v>
      </c>
      <c r="T31" s="14">
        <v>55763</v>
      </c>
      <c r="U31" s="14">
        <v>23561</v>
      </c>
      <c r="V31" s="14">
        <v>14773</v>
      </c>
      <c r="W31" s="14">
        <v>17372</v>
      </c>
      <c r="X31" s="15">
        <v>19943</v>
      </c>
    </row>
    <row r="32" spans="1:24" ht="15">
      <c r="A32" s="4" t="s">
        <v>13</v>
      </c>
      <c r="B32" s="50">
        <v>0</v>
      </c>
      <c r="C32" s="14">
        <v>96579</v>
      </c>
      <c r="D32" s="14">
        <v>22744</v>
      </c>
      <c r="E32" s="14">
        <v>22632</v>
      </c>
      <c r="F32" s="14">
        <v>39486</v>
      </c>
      <c r="G32" s="14">
        <v>49093</v>
      </c>
      <c r="H32" s="14">
        <v>76883</v>
      </c>
      <c r="I32" s="14">
        <v>43959</v>
      </c>
      <c r="J32" s="14">
        <v>38205</v>
      </c>
      <c r="K32" s="14">
        <v>30111</v>
      </c>
      <c r="L32" s="14">
        <v>66814</v>
      </c>
      <c r="M32" s="14">
        <v>19908</v>
      </c>
      <c r="N32" s="14">
        <v>16117</v>
      </c>
      <c r="O32" s="14">
        <v>76063</v>
      </c>
      <c r="P32" s="14">
        <v>73774</v>
      </c>
      <c r="Q32" s="14">
        <v>56778</v>
      </c>
      <c r="R32" s="14">
        <v>56868</v>
      </c>
      <c r="S32" s="14">
        <v>72885</v>
      </c>
      <c r="T32" s="14">
        <v>73972</v>
      </c>
      <c r="U32" s="14">
        <v>96940</v>
      </c>
      <c r="V32" s="14">
        <v>85932</v>
      </c>
      <c r="W32" s="14">
        <v>112252</v>
      </c>
      <c r="X32" s="15">
        <v>166558</v>
      </c>
    </row>
    <row r="33" spans="1:24" ht="15.75" thickBot="1">
      <c r="A33" s="4" t="s">
        <v>14</v>
      </c>
      <c r="B33" s="50">
        <v>339053</v>
      </c>
      <c r="C33" s="14">
        <v>375787</v>
      </c>
      <c r="D33" s="14">
        <v>491612</v>
      </c>
      <c r="E33" s="14">
        <v>380612</v>
      </c>
      <c r="F33" s="14">
        <v>447774</v>
      </c>
      <c r="G33" s="14">
        <v>407389</v>
      </c>
      <c r="H33" s="14">
        <v>497009</v>
      </c>
      <c r="I33" s="14">
        <v>502636</v>
      </c>
      <c r="J33" s="14">
        <v>522924</v>
      </c>
      <c r="K33" s="14">
        <v>664653</v>
      </c>
      <c r="L33" s="14">
        <v>1512786</v>
      </c>
      <c r="M33" s="14">
        <v>1003154</v>
      </c>
      <c r="N33" s="14">
        <v>1138510</v>
      </c>
      <c r="O33" s="14">
        <v>1938861</v>
      </c>
      <c r="P33" s="14">
        <v>2167608</v>
      </c>
      <c r="Q33" s="14">
        <v>2512566</v>
      </c>
      <c r="R33" s="14">
        <v>2239092</v>
      </c>
      <c r="S33" s="14">
        <v>1967205</v>
      </c>
      <c r="T33" s="51">
        <v>2117940</v>
      </c>
      <c r="U33" s="51">
        <v>2104336</v>
      </c>
      <c r="V33" s="51">
        <f>(V34-SUM(V22:V32))</f>
        <v>2289893</v>
      </c>
      <c r="W33" s="51">
        <f>(W34-SUM(W22:W32))</f>
        <v>2210638</v>
      </c>
      <c r="X33" s="56">
        <f>(X34-SUM(X22:X32))</f>
        <v>2372854</v>
      </c>
    </row>
    <row r="34" spans="1:24" ht="15.75" thickBot="1">
      <c r="A34" s="2" t="s">
        <v>15</v>
      </c>
      <c r="B34" s="35">
        <v>454676</v>
      </c>
      <c r="C34" s="16">
        <v>1040538</v>
      </c>
      <c r="D34" s="16">
        <v>1116827</v>
      </c>
      <c r="E34" s="16">
        <v>1070884</v>
      </c>
      <c r="F34" s="16">
        <v>1295954</v>
      </c>
      <c r="G34" s="16">
        <v>1416782</v>
      </c>
      <c r="H34" s="16">
        <v>1925136</v>
      </c>
      <c r="I34" s="16">
        <v>2100429</v>
      </c>
      <c r="J34" s="16">
        <v>3122795</v>
      </c>
      <c r="K34" s="16">
        <v>3927200</v>
      </c>
      <c r="L34" s="16">
        <v>6152543</v>
      </c>
      <c r="M34" s="16">
        <v>4570393</v>
      </c>
      <c r="N34" s="16">
        <v>5331745</v>
      </c>
      <c r="O34" s="16">
        <v>7855908</v>
      </c>
      <c r="P34" s="16">
        <v>7956543</v>
      </c>
      <c r="Q34" s="16">
        <v>8353320</v>
      </c>
      <c r="R34" s="16">
        <v>6804622</v>
      </c>
      <c r="S34" s="16">
        <v>5735180</v>
      </c>
      <c r="T34" s="16">
        <v>6066700</v>
      </c>
      <c r="U34" s="16">
        <f>SUM(U22:U33)</f>
        <v>6330472</v>
      </c>
      <c r="V34" s="16">
        <v>7304722</v>
      </c>
      <c r="W34" s="16">
        <v>7798787</v>
      </c>
      <c r="X34" s="17">
        <v>8456774</v>
      </c>
    </row>
    <row r="35" spans="1:21" ht="15">
      <c r="A35" s="6"/>
      <c r="T35" s="1"/>
      <c r="U35" s="1"/>
    </row>
    <row r="36" spans="1:21" ht="15">
      <c r="A36" s="6"/>
      <c r="T36" s="1"/>
      <c r="U36" s="1"/>
    </row>
    <row r="37" spans="1:21" ht="15">
      <c r="A37" s="6" t="s">
        <v>158</v>
      </c>
      <c r="T37" s="1"/>
      <c r="U37" s="1"/>
    </row>
    <row r="38" spans="1:21" ht="15">
      <c r="A38" s="6"/>
      <c r="T38" s="1"/>
      <c r="U38" s="1"/>
    </row>
    <row r="39" spans="1:21" ht="15.75" thickBot="1">
      <c r="A39" s="6" t="s">
        <v>159</v>
      </c>
      <c r="T39" s="1"/>
      <c r="U39" s="1"/>
    </row>
    <row r="40" spans="1:24" ht="15.75" thickBot="1">
      <c r="A40" s="2" t="s">
        <v>2</v>
      </c>
      <c r="B40" s="11">
        <v>1980</v>
      </c>
      <c r="C40" s="9">
        <v>1990</v>
      </c>
      <c r="D40" s="9">
        <v>2000</v>
      </c>
      <c r="E40" s="9">
        <v>2001</v>
      </c>
      <c r="F40" s="9">
        <v>2002</v>
      </c>
      <c r="G40" s="9">
        <v>2003</v>
      </c>
      <c r="H40" s="9">
        <v>2004</v>
      </c>
      <c r="I40" s="9">
        <v>2005</v>
      </c>
      <c r="J40" s="9">
        <v>2006</v>
      </c>
      <c r="K40" s="9">
        <v>2007</v>
      </c>
      <c r="L40" s="9">
        <v>2008</v>
      </c>
      <c r="M40" s="9">
        <v>2009</v>
      </c>
      <c r="N40" s="9">
        <v>2010</v>
      </c>
      <c r="O40" s="9">
        <v>2011</v>
      </c>
      <c r="P40" s="9">
        <v>2012</v>
      </c>
      <c r="Q40" s="9">
        <v>2013</v>
      </c>
      <c r="R40" s="9">
        <v>2014</v>
      </c>
      <c r="S40" s="9">
        <v>2015</v>
      </c>
      <c r="T40" s="9">
        <v>2016</v>
      </c>
      <c r="U40" s="9">
        <v>2017</v>
      </c>
      <c r="V40" s="9">
        <v>2018</v>
      </c>
      <c r="W40" s="9">
        <v>2019</v>
      </c>
      <c r="X40" s="10">
        <v>2020</v>
      </c>
    </row>
    <row r="41" spans="1:24" ht="15">
      <c r="A41" s="4" t="s">
        <v>9</v>
      </c>
      <c r="B41" s="53">
        <v>172.686</v>
      </c>
      <c r="C41" s="54">
        <v>166.634</v>
      </c>
      <c r="D41" s="54">
        <v>570.19</v>
      </c>
      <c r="E41" s="54">
        <v>550.202</v>
      </c>
      <c r="F41" s="54">
        <v>458.178</v>
      </c>
      <c r="G41" s="54">
        <v>508.433</v>
      </c>
      <c r="H41" s="54">
        <v>789.436</v>
      </c>
      <c r="I41" s="54">
        <v>872.475</v>
      </c>
      <c r="J41" s="54">
        <v>1183.22</v>
      </c>
      <c r="K41" s="54">
        <v>1273.81</v>
      </c>
      <c r="L41" s="54">
        <v>1278.69</v>
      </c>
      <c r="M41" s="54">
        <v>1533.18</v>
      </c>
      <c r="N41" s="54">
        <v>2232.582</v>
      </c>
      <c r="O41" s="54">
        <v>2528</v>
      </c>
      <c r="P41" s="54">
        <v>2692</v>
      </c>
      <c r="Q41" s="54">
        <v>2287</v>
      </c>
      <c r="R41" s="54">
        <v>2378.949</v>
      </c>
      <c r="S41" s="54">
        <v>2576.771</v>
      </c>
      <c r="T41" s="54">
        <v>2939.865</v>
      </c>
      <c r="U41" s="54">
        <v>3095.7</v>
      </c>
      <c r="V41" s="54">
        <v>3261.471</v>
      </c>
      <c r="W41" s="54">
        <v>3198.866</v>
      </c>
      <c r="X41" s="55">
        <v>3401.639</v>
      </c>
    </row>
    <row r="42" spans="1:24" ht="15">
      <c r="A42" s="4" t="s">
        <v>46</v>
      </c>
      <c r="B42" s="50">
        <v>25.982</v>
      </c>
      <c r="C42" s="14">
        <v>184.772</v>
      </c>
      <c r="D42" s="14">
        <v>222.84</v>
      </c>
      <c r="E42" s="14">
        <v>228.968</v>
      </c>
      <c r="F42" s="14">
        <v>259.295</v>
      </c>
      <c r="G42" s="14">
        <v>210.858</v>
      </c>
      <c r="H42" s="14">
        <v>168.843</v>
      </c>
      <c r="I42" s="14">
        <v>310.757</v>
      </c>
      <c r="J42" s="14">
        <v>361.897</v>
      </c>
      <c r="K42" s="14">
        <v>490.761</v>
      </c>
      <c r="L42" s="14">
        <v>585.676</v>
      </c>
      <c r="M42" s="14">
        <v>708.147</v>
      </c>
      <c r="N42" s="14">
        <v>593.037</v>
      </c>
      <c r="O42" s="14">
        <v>558</v>
      </c>
      <c r="P42" s="14">
        <v>399</v>
      </c>
      <c r="Q42" s="14">
        <v>512</v>
      </c>
      <c r="R42" s="14">
        <v>377.533</v>
      </c>
      <c r="S42" s="14">
        <v>316.625</v>
      </c>
      <c r="T42" s="14">
        <v>221.72</v>
      </c>
      <c r="U42" s="14">
        <v>307.364</v>
      </c>
      <c r="V42" s="14">
        <v>216.614</v>
      </c>
      <c r="W42" s="14">
        <v>285.858</v>
      </c>
      <c r="X42" s="15">
        <v>311.715</v>
      </c>
    </row>
    <row r="43" spans="1:24" ht="15">
      <c r="A43" s="4" t="s">
        <v>42</v>
      </c>
      <c r="B43" s="50">
        <v>203.729</v>
      </c>
      <c r="C43" s="14">
        <v>649.432</v>
      </c>
      <c r="D43" s="14">
        <v>770.976</v>
      </c>
      <c r="E43" s="14">
        <v>888.141</v>
      </c>
      <c r="F43" s="14">
        <v>939.983</v>
      </c>
      <c r="G43" s="14">
        <v>553.385</v>
      </c>
      <c r="H43" s="14">
        <v>553.033</v>
      </c>
      <c r="I43" s="14">
        <v>502.171</v>
      </c>
      <c r="J43" s="14">
        <v>447.835</v>
      </c>
      <c r="K43" s="14">
        <v>318.576</v>
      </c>
      <c r="L43" s="14">
        <v>522.996</v>
      </c>
      <c r="M43" s="14">
        <v>426.302</v>
      </c>
      <c r="N43" s="14">
        <v>518.094</v>
      </c>
      <c r="O43" s="14">
        <v>476</v>
      </c>
      <c r="P43" s="14">
        <v>803</v>
      </c>
      <c r="Q43" s="14">
        <v>1157</v>
      </c>
      <c r="R43" s="14">
        <v>869.257</v>
      </c>
      <c r="S43" s="14">
        <v>995.85</v>
      </c>
      <c r="T43" s="14">
        <v>1140.885</v>
      </c>
      <c r="U43" s="14">
        <v>1128.279</v>
      </c>
      <c r="V43" s="14">
        <v>899.09</v>
      </c>
      <c r="W43" s="14">
        <v>875.31</v>
      </c>
      <c r="X43" s="15">
        <v>1089.11</v>
      </c>
    </row>
    <row r="44" spans="1:24" ht="15">
      <c r="A44" s="4" t="s">
        <v>41</v>
      </c>
      <c r="B44" s="50">
        <v>158.675</v>
      </c>
      <c r="C44" s="14">
        <v>262.806</v>
      </c>
      <c r="D44" s="14">
        <v>239.783</v>
      </c>
      <c r="E44" s="14">
        <v>161.299</v>
      </c>
      <c r="F44" s="14">
        <v>278.286</v>
      </c>
      <c r="G44" s="14">
        <v>229.385</v>
      </c>
      <c r="H44" s="14">
        <v>301.68</v>
      </c>
      <c r="I44" s="14">
        <v>424.333</v>
      </c>
      <c r="J44" s="14">
        <v>444.443</v>
      </c>
      <c r="K44" s="14">
        <v>337.047</v>
      </c>
      <c r="L44" s="14">
        <v>355.286</v>
      </c>
      <c r="M44" s="14">
        <v>371.595</v>
      </c>
      <c r="N44" s="14">
        <v>306.623</v>
      </c>
      <c r="O44" s="14">
        <v>611</v>
      </c>
      <c r="P44" s="14">
        <v>292</v>
      </c>
      <c r="Q44" s="14">
        <v>298</v>
      </c>
      <c r="R44" s="14">
        <v>238.137</v>
      </c>
      <c r="S44" s="14">
        <v>269.324</v>
      </c>
      <c r="T44" s="14">
        <v>283.882</v>
      </c>
      <c r="U44" s="14">
        <v>205.728</v>
      </c>
      <c r="V44" s="14">
        <v>210.586</v>
      </c>
      <c r="W44" s="14">
        <v>222.8</v>
      </c>
      <c r="X44" s="15">
        <v>367.651</v>
      </c>
    </row>
    <row r="45" spans="1:24" ht="15">
      <c r="A45" s="4" t="s">
        <v>48</v>
      </c>
      <c r="B45" s="50">
        <v>0</v>
      </c>
      <c r="C45" s="14">
        <v>0</v>
      </c>
      <c r="D45" s="14">
        <v>279.323</v>
      </c>
      <c r="E45" s="14">
        <v>228.915</v>
      </c>
      <c r="F45" s="14">
        <v>191.113</v>
      </c>
      <c r="G45" s="14">
        <v>164.369</v>
      </c>
      <c r="H45" s="14">
        <v>184.505</v>
      </c>
      <c r="I45" s="14">
        <v>221.4</v>
      </c>
      <c r="J45" s="14">
        <v>238.802</v>
      </c>
      <c r="K45" s="14">
        <v>226.674</v>
      </c>
      <c r="L45" s="14">
        <v>260.515</v>
      </c>
      <c r="M45" s="14">
        <v>265.19</v>
      </c>
      <c r="N45" s="14">
        <v>254.167</v>
      </c>
      <c r="O45" s="14">
        <v>341</v>
      </c>
      <c r="P45" s="14">
        <v>298</v>
      </c>
      <c r="Q45" s="14">
        <v>362</v>
      </c>
      <c r="R45" s="14">
        <v>254.452</v>
      </c>
      <c r="S45" s="14">
        <v>240.221</v>
      </c>
      <c r="T45" s="14">
        <v>327.781</v>
      </c>
      <c r="U45" s="14">
        <v>354.226</v>
      </c>
      <c r="V45" s="14">
        <v>324.6</v>
      </c>
      <c r="W45" s="14">
        <v>344.805</v>
      </c>
      <c r="X45" s="15">
        <v>443.066</v>
      </c>
    </row>
    <row r="46" spans="1:24" ht="15">
      <c r="A46" s="4" t="s">
        <v>75</v>
      </c>
      <c r="B46" s="50">
        <v>0</v>
      </c>
      <c r="C46" s="14">
        <v>3.783</v>
      </c>
      <c r="D46" s="14">
        <v>121.002</v>
      </c>
      <c r="E46" s="14">
        <v>109.999</v>
      </c>
      <c r="F46" s="14">
        <v>77.912</v>
      </c>
      <c r="G46" s="14">
        <v>79.551</v>
      </c>
      <c r="H46" s="14">
        <v>139.147</v>
      </c>
      <c r="I46" s="14">
        <v>134.983</v>
      </c>
      <c r="J46" s="14">
        <v>262.37</v>
      </c>
      <c r="K46" s="14">
        <v>237.037</v>
      </c>
      <c r="L46" s="14">
        <v>173.526</v>
      </c>
      <c r="M46" s="14">
        <v>249.243</v>
      </c>
      <c r="N46" s="14">
        <v>328.427</v>
      </c>
      <c r="O46" s="14">
        <v>225</v>
      </c>
      <c r="P46" s="14">
        <v>321</v>
      </c>
      <c r="Q46" s="14">
        <v>138</v>
      </c>
      <c r="R46" s="14">
        <v>119.779</v>
      </c>
      <c r="S46" s="14">
        <v>125.887</v>
      </c>
      <c r="T46" s="14">
        <v>130.946</v>
      </c>
      <c r="U46" s="14">
        <v>103.381</v>
      </c>
      <c r="V46" s="14">
        <v>104.51</v>
      </c>
      <c r="W46" s="14">
        <v>100.665</v>
      </c>
      <c r="X46" s="15">
        <v>123.879</v>
      </c>
    </row>
    <row r="47" spans="1:24" ht="15">
      <c r="A47" s="4" t="s">
        <v>44</v>
      </c>
      <c r="B47" s="50">
        <v>18.236</v>
      </c>
      <c r="C47" s="14">
        <v>41.622</v>
      </c>
      <c r="D47" s="14">
        <v>62.305</v>
      </c>
      <c r="E47" s="14">
        <v>47.243</v>
      </c>
      <c r="F47" s="14">
        <v>161.859</v>
      </c>
      <c r="G47" s="14">
        <v>269.321</v>
      </c>
      <c r="H47" s="14">
        <v>81.121</v>
      </c>
      <c r="I47" s="14">
        <v>131.308</v>
      </c>
      <c r="J47" s="14">
        <v>218.815</v>
      </c>
      <c r="K47" s="14">
        <v>355.574</v>
      </c>
      <c r="L47" s="14">
        <v>262.641</v>
      </c>
      <c r="M47" s="14">
        <v>231.322</v>
      </c>
      <c r="N47" s="14">
        <v>359.43</v>
      </c>
      <c r="O47" s="14">
        <v>192</v>
      </c>
      <c r="P47" s="14">
        <v>212</v>
      </c>
      <c r="Q47" s="14">
        <v>220</v>
      </c>
      <c r="R47" s="14">
        <v>265.799</v>
      </c>
      <c r="S47" s="14">
        <v>219.35</v>
      </c>
      <c r="T47" s="14">
        <v>120.117</v>
      </c>
      <c r="U47" s="14">
        <v>88.131</v>
      </c>
      <c r="V47" s="14">
        <v>237.177</v>
      </c>
      <c r="W47" s="14">
        <v>194.497</v>
      </c>
      <c r="X47" s="15">
        <v>153.222</v>
      </c>
    </row>
    <row r="48" spans="1:24" ht="15">
      <c r="A48" s="4" t="s">
        <v>43</v>
      </c>
      <c r="B48" s="50">
        <v>6.723</v>
      </c>
      <c r="C48" s="14">
        <v>58.833</v>
      </c>
      <c r="D48" s="14">
        <v>5.369</v>
      </c>
      <c r="E48" s="14">
        <v>6.992</v>
      </c>
      <c r="F48" s="14">
        <v>1.641</v>
      </c>
      <c r="G48" s="14">
        <v>0.725</v>
      </c>
      <c r="H48" s="14">
        <v>33.43</v>
      </c>
      <c r="I48" s="14">
        <v>113.052</v>
      </c>
      <c r="J48" s="14">
        <v>186.04</v>
      </c>
      <c r="K48" s="14">
        <v>247.246</v>
      </c>
      <c r="L48" s="14">
        <v>146.225</v>
      </c>
      <c r="M48" s="14">
        <v>182.892</v>
      </c>
      <c r="N48" s="14">
        <v>229.724</v>
      </c>
      <c r="O48" s="14">
        <v>162</v>
      </c>
      <c r="P48" s="14">
        <v>180</v>
      </c>
      <c r="Q48" s="14">
        <v>348</v>
      </c>
      <c r="R48" s="14">
        <v>485.418</v>
      </c>
      <c r="S48" s="14">
        <v>511.104</v>
      </c>
      <c r="T48" s="14">
        <v>460.373</v>
      </c>
      <c r="U48" s="14">
        <v>140.988</v>
      </c>
      <c r="V48" s="14">
        <v>75.89</v>
      </c>
      <c r="W48" s="14">
        <v>97.886</v>
      </c>
      <c r="X48" s="15">
        <v>84.889</v>
      </c>
    </row>
    <row r="49" spans="1:24" ht="15">
      <c r="A49" s="4" t="s">
        <v>49</v>
      </c>
      <c r="B49" s="50">
        <v>2.269</v>
      </c>
      <c r="C49" s="14">
        <v>82.342</v>
      </c>
      <c r="D49" s="14">
        <v>52.344</v>
      </c>
      <c r="E49" s="14">
        <v>57.488</v>
      </c>
      <c r="F49" s="14">
        <v>122.928</v>
      </c>
      <c r="G49" s="14">
        <v>62.127</v>
      </c>
      <c r="H49" s="14">
        <v>63.798</v>
      </c>
      <c r="I49" s="14">
        <v>80.183</v>
      </c>
      <c r="J49" s="14">
        <v>99.688</v>
      </c>
      <c r="K49" s="14">
        <v>103.646</v>
      </c>
      <c r="L49" s="14">
        <v>104.321</v>
      </c>
      <c r="M49" s="14">
        <v>125.534</v>
      </c>
      <c r="N49" s="14">
        <v>135.999</v>
      </c>
      <c r="O49" s="14">
        <v>98</v>
      </c>
      <c r="P49" s="14">
        <v>98</v>
      </c>
      <c r="Q49" s="14">
        <v>81</v>
      </c>
      <c r="R49" s="14">
        <v>111.046</v>
      </c>
      <c r="S49" s="14">
        <v>115.209</v>
      </c>
      <c r="T49" s="14">
        <v>133.324</v>
      </c>
      <c r="U49" s="14">
        <v>155.544</v>
      </c>
      <c r="V49" s="14">
        <v>137.598</v>
      </c>
      <c r="W49" s="14">
        <v>158.742</v>
      </c>
      <c r="X49" s="15">
        <v>169.032</v>
      </c>
    </row>
    <row r="50" spans="1:24" ht="15">
      <c r="A50" s="4" t="s">
        <v>79</v>
      </c>
      <c r="B50" s="50">
        <v>0</v>
      </c>
      <c r="C50" s="14">
        <v>0</v>
      </c>
      <c r="D50" s="14">
        <v>0.338</v>
      </c>
      <c r="E50" s="14">
        <v>0.019</v>
      </c>
      <c r="F50" s="14">
        <v>0.304</v>
      </c>
      <c r="G50" s="14">
        <v>0.028</v>
      </c>
      <c r="H50" s="14">
        <v>9.265</v>
      </c>
      <c r="I50" s="14">
        <v>5.693</v>
      </c>
      <c r="J50" s="14">
        <v>50.305</v>
      </c>
      <c r="K50" s="14">
        <v>28.111</v>
      </c>
      <c r="L50" s="14">
        <v>70.407</v>
      </c>
      <c r="M50" s="14">
        <v>96.755</v>
      </c>
      <c r="N50" s="14">
        <v>98.975</v>
      </c>
      <c r="O50" s="14">
        <v>141</v>
      </c>
      <c r="P50" s="14">
        <v>190</v>
      </c>
      <c r="Q50" s="14">
        <v>304</v>
      </c>
      <c r="R50" s="14">
        <v>356.513</v>
      </c>
      <c r="S50" s="14">
        <v>265.664</v>
      </c>
      <c r="T50" s="14">
        <v>222.021</v>
      </c>
      <c r="U50" s="14">
        <v>295.851</v>
      </c>
      <c r="V50" s="14">
        <v>473.36</v>
      </c>
      <c r="W50" s="14">
        <v>666.868</v>
      </c>
      <c r="X50" s="15">
        <v>685.984</v>
      </c>
    </row>
    <row r="51" spans="1:24" ht="15">
      <c r="A51" s="4" t="s">
        <v>13</v>
      </c>
      <c r="B51" s="50">
        <v>0</v>
      </c>
      <c r="C51" s="14">
        <v>0.009</v>
      </c>
      <c r="D51" s="14">
        <v>1.083</v>
      </c>
      <c r="E51" s="14">
        <v>0.616</v>
      </c>
      <c r="F51" s="14">
        <v>0.139</v>
      </c>
      <c r="G51" s="14">
        <v>0.002</v>
      </c>
      <c r="H51" s="14">
        <v>0</v>
      </c>
      <c r="I51" s="14">
        <v>0.007</v>
      </c>
      <c r="J51" s="14">
        <v>0.006</v>
      </c>
      <c r="K51" s="14">
        <v>0.326</v>
      </c>
      <c r="L51" s="14">
        <v>2.6</v>
      </c>
      <c r="M51" s="14">
        <v>3.661</v>
      </c>
      <c r="N51" s="14">
        <v>1.576</v>
      </c>
      <c r="O51" s="14">
        <v>2</v>
      </c>
      <c r="P51" s="14">
        <v>1</v>
      </c>
      <c r="Q51" s="14">
        <v>1</v>
      </c>
      <c r="R51" s="14">
        <v>1.987</v>
      </c>
      <c r="S51" s="14">
        <v>1.488</v>
      </c>
      <c r="T51" s="14">
        <v>4.05</v>
      </c>
      <c r="U51" s="14">
        <v>5.531</v>
      </c>
      <c r="V51" s="14">
        <v>5.279</v>
      </c>
      <c r="W51" s="14">
        <v>4.812</v>
      </c>
      <c r="X51" s="15">
        <v>1.696</v>
      </c>
    </row>
    <row r="52" spans="1:24" ht="15.75" thickBot="1">
      <c r="A52" s="4" t="s">
        <v>14</v>
      </c>
      <c r="B52" s="52">
        <v>101.054</v>
      </c>
      <c r="C52" s="51">
        <v>519.144</v>
      </c>
      <c r="D52" s="51">
        <v>309.904</v>
      </c>
      <c r="E52" s="51">
        <v>289.499</v>
      </c>
      <c r="F52" s="51">
        <v>247.359</v>
      </c>
      <c r="G52" s="51">
        <v>190.13</v>
      </c>
      <c r="H52" s="51">
        <v>253.057</v>
      </c>
      <c r="I52" s="51">
        <v>382.832</v>
      </c>
      <c r="J52" s="51">
        <v>605.561</v>
      </c>
      <c r="K52" s="51">
        <v>462.887</v>
      </c>
      <c r="L52" s="51">
        <v>521.532</v>
      </c>
      <c r="M52" s="51">
        <v>548.894</v>
      </c>
      <c r="N52" s="51">
        <v>697.617</v>
      </c>
      <c r="O52" s="51">
        <v>812</v>
      </c>
      <c r="P52" s="51">
        <v>1204</v>
      </c>
      <c r="Q52" s="51">
        <v>1451</v>
      </c>
      <c r="R52" s="51">
        <v>1484.223</v>
      </c>
      <c r="S52" s="51">
        <v>1575.752</v>
      </c>
      <c r="T52" s="51">
        <v>1378.918</v>
      </c>
      <c r="U52" s="51">
        <v>1403.016</v>
      </c>
      <c r="V52" s="51">
        <f>(V53-SUM(V41:V51))</f>
        <v>1305.8629999999985</v>
      </c>
      <c r="W52" s="51">
        <f>(W53-SUM(W41:W51))</f>
        <v>1616.8759999999984</v>
      </c>
      <c r="X52" s="56">
        <f>(X53-SUM(X41:X51))</f>
        <v>1636.1669999999995</v>
      </c>
    </row>
    <row r="53" spans="1:24" ht="15.75" thickBot="1">
      <c r="A53" s="2" t="s">
        <v>15</v>
      </c>
      <c r="B53" s="35">
        <v>689.354</v>
      </c>
      <c r="C53" s="16">
        <v>1969.377</v>
      </c>
      <c r="D53" s="16">
        <v>2635.457</v>
      </c>
      <c r="E53" s="16">
        <v>2569.381</v>
      </c>
      <c r="F53" s="16">
        <v>2738.997</v>
      </c>
      <c r="G53" s="16">
        <v>2268.314</v>
      </c>
      <c r="H53" s="16">
        <v>2577.315</v>
      </c>
      <c r="I53" s="16">
        <v>3179.194</v>
      </c>
      <c r="J53" s="16">
        <v>4098.982</v>
      </c>
      <c r="K53" s="16">
        <v>4081.695</v>
      </c>
      <c r="L53" s="16">
        <v>4284.415</v>
      </c>
      <c r="M53" s="16">
        <v>4742.715</v>
      </c>
      <c r="N53" s="16">
        <v>5756.251</v>
      </c>
      <c r="O53" s="16">
        <v>6146</v>
      </c>
      <c r="P53" s="16">
        <v>6690</v>
      </c>
      <c r="Q53" s="16">
        <v>7159</v>
      </c>
      <c r="R53" s="16">
        <v>6943.093</v>
      </c>
      <c r="S53" s="16">
        <v>7213.245</v>
      </c>
      <c r="T53" s="16">
        <v>7363.882</v>
      </c>
      <c r="U53" s="16">
        <f>SUM(U41:U52)</f>
        <v>7283.739</v>
      </c>
      <c r="V53" s="16">
        <v>7252.038</v>
      </c>
      <c r="W53" s="16">
        <v>7767.985</v>
      </c>
      <c r="X53" s="17">
        <v>8468.05</v>
      </c>
    </row>
    <row r="54" spans="1:21" ht="15">
      <c r="A54" s="6"/>
      <c r="T54" s="1"/>
      <c r="U54" s="1"/>
    </row>
    <row r="55" spans="1:21" ht="15.75" thickBot="1">
      <c r="A55" s="6" t="s">
        <v>160</v>
      </c>
      <c r="T55" s="1"/>
      <c r="U55" s="1"/>
    </row>
    <row r="56" spans="1:24" ht="15.75" thickBot="1">
      <c r="A56" s="2" t="s">
        <v>2</v>
      </c>
      <c r="B56" s="11">
        <v>1980</v>
      </c>
      <c r="C56" s="9">
        <v>1990</v>
      </c>
      <c r="D56" s="9">
        <v>2000</v>
      </c>
      <c r="E56" s="9">
        <v>2001</v>
      </c>
      <c r="F56" s="9">
        <v>2002</v>
      </c>
      <c r="G56" s="9">
        <v>2003</v>
      </c>
      <c r="H56" s="9">
        <v>2004</v>
      </c>
      <c r="I56" s="9">
        <v>2005</v>
      </c>
      <c r="J56" s="9">
        <v>2006</v>
      </c>
      <c r="K56" s="9">
        <v>2007</v>
      </c>
      <c r="L56" s="9">
        <v>2008</v>
      </c>
      <c r="M56" s="9">
        <v>2009</v>
      </c>
      <c r="N56" s="9">
        <v>2010</v>
      </c>
      <c r="O56" s="9">
        <v>2011</v>
      </c>
      <c r="P56" s="9">
        <v>2012</v>
      </c>
      <c r="Q56" s="9">
        <v>2013</v>
      </c>
      <c r="R56" s="9">
        <v>2014</v>
      </c>
      <c r="S56" s="9">
        <v>2015</v>
      </c>
      <c r="T56" s="9">
        <v>2016</v>
      </c>
      <c r="U56" s="9">
        <v>2017</v>
      </c>
      <c r="V56" s="9">
        <v>2018</v>
      </c>
      <c r="W56" s="9">
        <v>2019</v>
      </c>
      <c r="X56" s="10">
        <v>2020</v>
      </c>
    </row>
    <row r="57" spans="1:24" ht="15">
      <c r="A57" s="4" t="s">
        <v>9</v>
      </c>
      <c r="B57" s="53">
        <v>101559</v>
      </c>
      <c r="C57" s="54">
        <v>92951</v>
      </c>
      <c r="D57" s="54">
        <v>239741</v>
      </c>
      <c r="E57" s="54">
        <v>214300</v>
      </c>
      <c r="F57" s="54">
        <v>222515</v>
      </c>
      <c r="G57" s="54">
        <v>314923</v>
      </c>
      <c r="H57" s="54">
        <v>521655</v>
      </c>
      <c r="I57" s="54">
        <v>528913</v>
      </c>
      <c r="J57" s="54">
        <v>756512</v>
      </c>
      <c r="K57" s="54">
        <v>1068650</v>
      </c>
      <c r="L57" s="54">
        <v>1649250</v>
      </c>
      <c r="M57" s="54">
        <v>1356600</v>
      </c>
      <c r="N57" s="54">
        <v>2124373</v>
      </c>
      <c r="O57" s="54">
        <v>3194357</v>
      </c>
      <c r="P57" s="54">
        <v>3386381</v>
      </c>
      <c r="Q57" s="54">
        <v>2754531</v>
      </c>
      <c r="R57" s="54">
        <v>2274001</v>
      </c>
      <c r="S57" s="54">
        <v>2120145</v>
      </c>
      <c r="T57" s="54">
        <v>2365322</v>
      </c>
      <c r="U57" s="54">
        <v>2643920</v>
      </c>
      <c r="V57" s="54">
        <v>2738560</v>
      </c>
      <c r="W57" s="54">
        <v>2601528</v>
      </c>
      <c r="X57" s="55">
        <v>2818057</v>
      </c>
    </row>
    <row r="58" spans="1:24" ht="15">
      <c r="A58" s="4" t="s">
        <v>46</v>
      </c>
      <c r="B58" s="50">
        <v>17130</v>
      </c>
      <c r="C58" s="14">
        <v>101359</v>
      </c>
      <c r="D58" s="14">
        <v>84240</v>
      </c>
      <c r="E58" s="14">
        <v>92153</v>
      </c>
      <c r="F58" s="14">
        <v>126789</v>
      </c>
      <c r="G58" s="14">
        <v>133667</v>
      </c>
      <c r="H58" s="14">
        <v>123035</v>
      </c>
      <c r="I58" s="14">
        <v>224471</v>
      </c>
      <c r="J58" s="14">
        <v>289904</v>
      </c>
      <c r="K58" s="14">
        <v>485804</v>
      </c>
      <c r="L58" s="14">
        <v>789925</v>
      </c>
      <c r="M58" s="14">
        <v>695836</v>
      </c>
      <c r="N58" s="14">
        <v>613273</v>
      </c>
      <c r="O58" s="14">
        <v>780548</v>
      </c>
      <c r="P58" s="14">
        <v>519273</v>
      </c>
      <c r="Q58" s="14">
        <v>644455</v>
      </c>
      <c r="R58" s="14">
        <v>410927</v>
      </c>
      <c r="S58" s="14">
        <v>273168</v>
      </c>
      <c r="T58" s="14">
        <v>207105</v>
      </c>
      <c r="U58" s="14">
        <v>299532</v>
      </c>
      <c r="V58" s="14">
        <v>216677</v>
      </c>
      <c r="W58" s="14">
        <v>257798</v>
      </c>
      <c r="X58" s="15">
        <v>302483</v>
      </c>
    </row>
    <row r="59" spans="1:24" ht="15">
      <c r="A59" s="4" t="s">
        <v>42</v>
      </c>
      <c r="B59" s="50">
        <v>131033</v>
      </c>
      <c r="C59" s="14">
        <v>301705</v>
      </c>
      <c r="D59" s="14">
        <v>291667</v>
      </c>
      <c r="E59" s="14">
        <v>349781</v>
      </c>
      <c r="F59" s="14">
        <v>451049</v>
      </c>
      <c r="G59" s="14">
        <v>346291</v>
      </c>
      <c r="H59" s="14">
        <v>390203</v>
      </c>
      <c r="I59" s="14">
        <v>348783</v>
      </c>
      <c r="J59" s="14">
        <v>368277</v>
      </c>
      <c r="K59" s="14">
        <v>308850</v>
      </c>
      <c r="L59" s="14">
        <v>721716</v>
      </c>
      <c r="M59" s="14">
        <v>441198</v>
      </c>
      <c r="N59" s="14">
        <v>507502</v>
      </c>
      <c r="O59" s="14">
        <v>672596</v>
      </c>
      <c r="P59" s="14">
        <v>1029279</v>
      </c>
      <c r="Q59" s="14">
        <v>1371669</v>
      </c>
      <c r="R59" s="14">
        <v>866839</v>
      </c>
      <c r="S59" s="14">
        <v>817660</v>
      </c>
      <c r="T59" s="14">
        <v>970259</v>
      </c>
      <c r="U59" s="14">
        <v>1052012</v>
      </c>
      <c r="V59" s="14">
        <v>806520</v>
      </c>
      <c r="W59" s="14">
        <v>778261</v>
      </c>
      <c r="X59" s="15">
        <v>1034412</v>
      </c>
    </row>
    <row r="60" spans="1:24" ht="15">
      <c r="A60" s="4" t="s">
        <v>41</v>
      </c>
      <c r="B60" s="50">
        <v>101055</v>
      </c>
      <c r="C60" s="14">
        <v>120506</v>
      </c>
      <c r="D60" s="14">
        <v>92171</v>
      </c>
      <c r="E60" s="14">
        <v>64376</v>
      </c>
      <c r="F60" s="14">
        <v>133438</v>
      </c>
      <c r="G60" s="14">
        <v>140696</v>
      </c>
      <c r="H60" s="14">
        <v>209621</v>
      </c>
      <c r="I60" s="14">
        <v>288325</v>
      </c>
      <c r="J60" s="14">
        <v>339282</v>
      </c>
      <c r="K60" s="14">
        <v>322238</v>
      </c>
      <c r="L60" s="14">
        <v>465037</v>
      </c>
      <c r="M60" s="14">
        <v>336109</v>
      </c>
      <c r="N60" s="14">
        <v>307629</v>
      </c>
      <c r="O60" s="14">
        <v>835296</v>
      </c>
      <c r="P60" s="14">
        <v>377578</v>
      </c>
      <c r="Q60" s="14">
        <v>357768</v>
      </c>
      <c r="R60" s="14">
        <v>239715</v>
      </c>
      <c r="S60" s="14">
        <v>228957</v>
      </c>
      <c r="T60" s="14">
        <v>247324</v>
      </c>
      <c r="U60" s="14">
        <v>191905</v>
      </c>
      <c r="V60" s="14">
        <v>193964</v>
      </c>
      <c r="W60" s="14">
        <v>201993</v>
      </c>
      <c r="X60" s="15">
        <v>371665</v>
      </c>
    </row>
    <row r="61" spans="1:24" ht="15">
      <c r="A61" s="4" t="s">
        <v>48</v>
      </c>
      <c r="B61" s="50">
        <v>0</v>
      </c>
      <c r="C61" s="14">
        <v>0</v>
      </c>
      <c r="D61" s="14">
        <v>125745</v>
      </c>
      <c r="E61" s="14">
        <v>107083</v>
      </c>
      <c r="F61" s="14">
        <v>109435</v>
      </c>
      <c r="G61" s="14">
        <v>116424</v>
      </c>
      <c r="H61" s="14">
        <v>147063</v>
      </c>
      <c r="I61" s="14">
        <v>174851</v>
      </c>
      <c r="J61" s="14">
        <v>207003</v>
      </c>
      <c r="K61" s="14">
        <v>228334</v>
      </c>
      <c r="L61" s="14">
        <v>374925</v>
      </c>
      <c r="M61" s="14">
        <v>305943</v>
      </c>
      <c r="N61" s="14">
        <v>266767</v>
      </c>
      <c r="O61" s="14">
        <v>502809</v>
      </c>
      <c r="P61" s="14">
        <v>460274</v>
      </c>
      <c r="Q61" s="14">
        <v>438571</v>
      </c>
      <c r="R61" s="14">
        <v>307520</v>
      </c>
      <c r="S61" s="14">
        <v>227806</v>
      </c>
      <c r="T61" s="14">
        <v>295731</v>
      </c>
      <c r="U61" s="14">
        <v>341426</v>
      </c>
      <c r="V61" s="14">
        <v>308124</v>
      </c>
      <c r="W61" s="14">
        <v>309608</v>
      </c>
      <c r="X61" s="15">
        <v>421422</v>
      </c>
    </row>
    <row r="62" spans="1:24" ht="15">
      <c r="A62" s="4" t="s">
        <v>44</v>
      </c>
      <c r="B62" s="50">
        <v>11136</v>
      </c>
      <c r="C62" s="14">
        <v>20854</v>
      </c>
      <c r="D62" s="14">
        <v>31405</v>
      </c>
      <c r="E62" s="14">
        <v>32032</v>
      </c>
      <c r="F62" s="14">
        <v>89363</v>
      </c>
      <c r="G62" s="14">
        <v>181148</v>
      </c>
      <c r="H62" s="14">
        <v>69501</v>
      </c>
      <c r="I62" s="14">
        <v>111955</v>
      </c>
      <c r="J62" s="14">
        <v>188886</v>
      </c>
      <c r="K62" s="14">
        <v>301247</v>
      </c>
      <c r="L62" s="14">
        <v>252756</v>
      </c>
      <c r="M62" s="14">
        <v>239454</v>
      </c>
      <c r="N62" s="14">
        <v>297607</v>
      </c>
      <c r="O62" s="14">
        <v>222704</v>
      </c>
      <c r="P62" s="14">
        <v>231355</v>
      </c>
      <c r="Q62" s="14">
        <v>253412</v>
      </c>
      <c r="R62" s="14">
        <v>265634</v>
      </c>
      <c r="S62" s="14">
        <v>185999</v>
      </c>
      <c r="T62" s="14">
        <v>116921</v>
      </c>
      <c r="U62" s="14">
        <v>91474</v>
      </c>
      <c r="V62" s="14">
        <v>206208</v>
      </c>
      <c r="W62" s="14">
        <v>181942</v>
      </c>
      <c r="X62" s="15">
        <v>151367</v>
      </c>
    </row>
    <row r="63" spans="1:24" ht="15">
      <c r="A63" s="4" t="s">
        <v>75</v>
      </c>
      <c r="B63" s="50">
        <v>0</v>
      </c>
      <c r="C63" s="14">
        <v>2463</v>
      </c>
      <c r="D63" s="14">
        <v>48938</v>
      </c>
      <c r="E63" s="14">
        <v>45139</v>
      </c>
      <c r="F63" s="14">
        <v>38724</v>
      </c>
      <c r="G63" s="14">
        <v>47612</v>
      </c>
      <c r="H63" s="14">
        <v>103308</v>
      </c>
      <c r="I63" s="14">
        <v>82455</v>
      </c>
      <c r="J63" s="14">
        <v>169750</v>
      </c>
      <c r="K63" s="14">
        <v>193724</v>
      </c>
      <c r="L63" s="14">
        <v>210666</v>
      </c>
      <c r="M63" s="14">
        <v>208913</v>
      </c>
      <c r="N63" s="14">
        <v>308182</v>
      </c>
      <c r="O63" s="14">
        <v>262476</v>
      </c>
      <c r="P63" s="14">
        <v>372823</v>
      </c>
      <c r="Q63" s="14">
        <v>150789</v>
      </c>
      <c r="R63" s="14">
        <v>125479</v>
      </c>
      <c r="S63" s="14">
        <v>107641</v>
      </c>
      <c r="T63" s="14">
        <v>111632</v>
      </c>
      <c r="U63" s="14">
        <v>98243</v>
      </c>
      <c r="V63" s="14">
        <v>95514</v>
      </c>
      <c r="W63" s="14">
        <v>93686</v>
      </c>
      <c r="X63" s="15">
        <v>114876</v>
      </c>
    </row>
    <row r="64" spans="1:24" ht="15">
      <c r="A64" s="4" t="s">
        <v>43</v>
      </c>
      <c r="B64" s="50">
        <v>3776</v>
      </c>
      <c r="C64" s="14">
        <v>24027</v>
      </c>
      <c r="D64" s="14">
        <v>3172</v>
      </c>
      <c r="E64" s="14">
        <v>3944</v>
      </c>
      <c r="F64" s="14">
        <v>1027</v>
      </c>
      <c r="G64" s="14">
        <v>532</v>
      </c>
      <c r="H64" s="14">
        <v>23460</v>
      </c>
      <c r="I64" s="14">
        <v>81061</v>
      </c>
      <c r="J64" s="14">
        <v>151357</v>
      </c>
      <c r="K64" s="14">
        <v>222709</v>
      </c>
      <c r="L64" s="14">
        <v>199797</v>
      </c>
      <c r="M64" s="14">
        <v>177466</v>
      </c>
      <c r="N64" s="14">
        <v>227206</v>
      </c>
      <c r="O64" s="14">
        <v>229982</v>
      </c>
      <c r="P64" s="14">
        <v>233204</v>
      </c>
      <c r="Q64" s="14">
        <v>390411</v>
      </c>
      <c r="R64" s="14">
        <v>470680</v>
      </c>
      <c r="S64" s="14">
        <v>413021</v>
      </c>
      <c r="T64" s="14">
        <v>395820</v>
      </c>
      <c r="U64" s="14">
        <v>133917</v>
      </c>
      <c r="V64" s="14">
        <v>71758</v>
      </c>
      <c r="W64" s="14">
        <v>89625</v>
      </c>
      <c r="X64" s="15">
        <v>86085</v>
      </c>
    </row>
    <row r="65" spans="1:24" ht="15">
      <c r="A65" s="4" t="s">
        <v>49</v>
      </c>
      <c r="B65" s="50">
        <v>1338</v>
      </c>
      <c r="C65" s="14">
        <v>34775</v>
      </c>
      <c r="D65" s="14">
        <v>22508</v>
      </c>
      <c r="E65" s="14">
        <v>26036</v>
      </c>
      <c r="F65" s="14">
        <v>50650</v>
      </c>
      <c r="G65" s="14">
        <v>46668</v>
      </c>
      <c r="H65" s="14">
        <v>51764</v>
      </c>
      <c r="I65" s="14">
        <v>62817</v>
      </c>
      <c r="J65" s="14">
        <v>81913</v>
      </c>
      <c r="K65" s="14">
        <v>111516</v>
      </c>
      <c r="L65" s="14">
        <v>156529</v>
      </c>
      <c r="M65" s="14">
        <v>116939</v>
      </c>
      <c r="N65" s="14">
        <v>133682</v>
      </c>
      <c r="O65" s="14">
        <v>137828</v>
      </c>
      <c r="P65" s="14">
        <v>127232</v>
      </c>
      <c r="Q65" s="14">
        <v>100186</v>
      </c>
      <c r="R65" s="14">
        <v>109794</v>
      </c>
      <c r="S65" s="14">
        <v>93199</v>
      </c>
      <c r="T65" s="14">
        <v>112204</v>
      </c>
      <c r="U65" s="14">
        <v>142947</v>
      </c>
      <c r="V65" s="14">
        <v>123853</v>
      </c>
      <c r="W65" s="14">
        <v>138830</v>
      </c>
      <c r="X65" s="15">
        <v>159246</v>
      </c>
    </row>
    <row r="66" spans="1:24" ht="15">
      <c r="A66" s="4" t="s">
        <v>79</v>
      </c>
      <c r="B66" s="50">
        <v>0</v>
      </c>
      <c r="C66" s="14">
        <v>0</v>
      </c>
      <c r="D66" s="14">
        <v>188</v>
      </c>
      <c r="E66" s="14">
        <v>13</v>
      </c>
      <c r="F66" s="14">
        <v>199</v>
      </c>
      <c r="G66" s="14">
        <v>28</v>
      </c>
      <c r="H66" s="14">
        <v>5106</v>
      </c>
      <c r="I66" s="14">
        <v>3331</v>
      </c>
      <c r="J66" s="14">
        <v>32684</v>
      </c>
      <c r="K66" s="14">
        <v>22745</v>
      </c>
      <c r="L66" s="14">
        <v>82151</v>
      </c>
      <c r="M66" s="14">
        <v>71884</v>
      </c>
      <c r="N66" s="14">
        <v>90329</v>
      </c>
      <c r="O66" s="14">
        <v>172141</v>
      </c>
      <c r="P66" s="14">
        <v>221339</v>
      </c>
      <c r="Q66" s="14">
        <v>308299</v>
      </c>
      <c r="R66" s="14">
        <v>295455</v>
      </c>
      <c r="S66" s="14">
        <v>190883</v>
      </c>
      <c r="T66" s="14">
        <v>168667</v>
      </c>
      <c r="U66" s="14">
        <v>238613</v>
      </c>
      <c r="V66" s="14">
        <v>361088</v>
      </c>
      <c r="W66" s="14">
        <v>514221</v>
      </c>
      <c r="X66" s="15">
        <v>585513</v>
      </c>
    </row>
    <row r="67" spans="1:24" ht="15">
      <c r="A67" s="4" t="s">
        <v>13</v>
      </c>
      <c r="B67" s="50">
        <v>0</v>
      </c>
      <c r="C67" s="14">
        <v>10</v>
      </c>
      <c r="D67" s="14">
        <v>688</v>
      </c>
      <c r="E67" s="14">
        <v>550</v>
      </c>
      <c r="F67" s="14">
        <v>89</v>
      </c>
      <c r="G67" s="14">
        <v>2</v>
      </c>
      <c r="H67" s="14">
        <v>0</v>
      </c>
      <c r="I67" s="14">
        <v>15</v>
      </c>
      <c r="J67" s="14">
        <v>16</v>
      </c>
      <c r="K67" s="14">
        <v>328</v>
      </c>
      <c r="L67" s="14">
        <v>2250</v>
      </c>
      <c r="M67" s="14">
        <v>3336</v>
      </c>
      <c r="N67" s="14">
        <v>2903</v>
      </c>
      <c r="O67" s="14">
        <v>3178</v>
      </c>
      <c r="P67" s="14">
        <v>3521</v>
      </c>
      <c r="Q67" s="14">
        <v>3465</v>
      </c>
      <c r="R67" s="14">
        <v>3346</v>
      </c>
      <c r="S67" s="14">
        <v>2509</v>
      </c>
      <c r="T67" s="14">
        <v>3960</v>
      </c>
      <c r="U67" s="14">
        <v>6936</v>
      </c>
      <c r="V67" s="14">
        <v>6524</v>
      </c>
      <c r="W67" s="14">
        <v>5789</v>
      </c>
      <c r="X67" s="15">
        <v>2301</v>
      </c>
    </row>
    <row r="68" spans="1:24" ht="15.75" thickBot="1">
      <c r="A68" s="4" t="s">
        <v>14</v>
      </c>
      <c r="B68" s="52">
        <v>66716</v>
      </c>
      <c r="C68" s="51">
        <v>266173</v>
      </c>
      <c r="D68" s="51">
        <v>144055</v>
      </c>
      <c r="E68" s="51">
        <v>134844</v>
      </c>
      <c r="F68" s="51">
        <v>136458</v>
      </c>
      <c r="G68" s="51">
        <v>134006</v>
      </c>
      <c r="H68" s="51">
        <v>190966</v>
      </c>
      <c r="I68" s="51">
        <v>268041</v>
      </c>
      <c r="J68" s="51">
        <v>442394</v>
      </c>
      <c r="K68" s="51">
        <v>432441</v>
      </c>
      <c r="L68" s="51">
        <v>738284</v>
      </c>
      <c r="M68" s="51">
        <v>550637</v>
      </c>
      <c r="N68" s="51">
        <v>730844</v>
      </c>
      <c r="O68" s="51">
        <v>1102884</v>
      </c>
      <c r="P68" s="51">
        <v>1575772</v>
      </c>
      <c r="Q68" s="51">
        <v>1797560</v>
      </c>
      <c r="R68" s="51">
        <v>1507743</v>
      </c>
      <c r="S68" s="51">
        <v>1337607</v>
      </c>
      <c r="T68" s="51">
        <v>1241909</v>
      </c>
      <c r="U68" s="51">
        <f>SUM(Q56:Q148)</f>
        <v>17144245</v>
      </c>
      <c r="V68" s="51">
        <f>(V69-SUM(V57:V67))</f>
        <v>1167148</v>
      </c>
      <c r="W68" s="51">
        <f>(W69-SUM(W57:W67))</f>
        <v>1390925</v>
      </c>
      <c r="X68" s="56">
        <f>(X69-SUM(X57:X67))</f>
        <v>1512527</v>
      </c>
    </row>
    <row r="69" spans="1:24" ht="15.75" thickBot="1">
      <c r="A69" s="2" t="s">
        <v>15</v>
      </c>
      <c r="B69" s="35">
        <v>433743</v>
      </c>
      <c r="C69" s="16">
        <v>964823</v>
      </c>
      <c r="D69" s="16">
        <v>1084518</v>
      </c>
      <c r="E69" s="16">
        <v>1070251</v>
      </c>
      <c r="F69" s="16">
        <v>1359736</v>
      </c>
      <c r="G69" s="16">
        <v>1461997</v>
      </c>
      <c r="H69" s="16">
        <v>1835682</v>
      </c>
      <c r="I69" s="16">
        <v>2175018</v>
      </c>
      <c r="J69" s="16">
        <v>3027978</v>
      </c>
      <c r="K69" s="16">
        <v>3698586</v>
      </c>
      <c r="L69" s="16">
        <v>5643286</v>
      </c>
      <c r="M69" s="16">
        <v>4504315</v>
      </c>
      <c r="N69" s="16">
        <v>5610297</v>
      </c>
      <c r="O69" s="16">
        <v>8116799</v>
      </c>
      <c r="P69" s="16">
        <v>8538031</v>
      </c>
      <c r="Q69" s="16">
        <v>8571116</v>
      </c>
      <c r="R69" s="16">
        <v>6877133</v>
      </c>
      <c r="S69" s="16">
        <v>5998595</v>
      </c>
      <c r="T69" s="16">
        <v>6236854</v>
      </c>
      <c r="U69" s="16">
        <f>SUM(U57:U68)</f>
        <v>22385170</v>
      </c>
      <c r="V69" s="16">
        <v>6295938</v>
      </c>
      <c r="W69" s="16">
        <v>6564206</v>
      </c>
      <c r="X69" s="17">
        <v>7559954</v>
      </c>
    </row>
    <row r="70" spans="1:21" ht="15">
      <c r="A70" s="6"/>
      <c r="T70" s="1"/>
      <c r="U70" s="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0"/>
  <sheetViews>
    <sheetView zoomScale="70" zoomScaleNormal="70" zoomScalePageLayoutView="0" workbookViewId="0" topLeftCell="A12">
      <pane xSplit="1" topLeftCell="D1" activePane="topRight" state="frozen"/>
      <selection pane="topLeft" activeCell="A1" sqref="A1"/>
      <selection pane="topRight" activeCell="V54" sqref="V54"/>
    </sheetView>
  </sheetViews>
  <sheetFormatPr defaultColWidth="11.421875" defaultRowHeight="15"/>
  <cols>
    <col min="1" max="1" width="20.8515625" style="0" customWidth="1"/>
    <col min="17" max="18" width="12.00390625" style="0" bestFit="1" customWidth="1"/>
    <col min="22" max="22" width="12.00390625" style="0" bestFit="1" customWidth="1"/>
    <col min="24" max="24" width="12.00390625" style="0" bestFit="1" customWidth="1"/>
  </cols>
  <sheetData>
    <row r="1" ht="15">
      <c r="A1" s="6" t="s">
        <v>161</v>
      </c>
    </row>
    <row r="2" ht="15">
      <c r="A2" s="6" t="s">
        <v>162</v>
      </c>
    </row>
    <row r="3" ht="15">
      <c r="A3" s="6"/>
    </row>
    <row r="4" ht="15.75" thickBot="1">
      <c r="A4" s="6" t="s">
        <v>163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6</v>
      </c>
      <c r="B6" s="53">
        <v>0</v>
      </c>
      <c r="C6" s="54">
        <v>0</v>
      </c>
      <c r="D6" s="54">
        <v>530.742</v>
      </c>
      <c r="E6" s="54">
        <v>133.516</v>
      </c>
      <c r="F6" s="54">
        <v>37.417</v>
      </c>
      <c r="G6" s="54">
        <v>111.961</v>
      </c>
      <c r="H6" s="54">
        <v>38.328</v>
      </c>
      <c r="I6" s="54">
        <v>70.879</v>
      </c>
      <c r="J6" s="54">
        <v>141.45</v>
      </c>
      <c r="K6" s="54">
        <v>87.247</v>
      </c>
      <c r="L6" s="54">
        <v>286.743</v>
      </c>
      <c r="M6" s="54">
        <v>521.529</v>
      </c>
      <c r="N6" s="54">
        <v>441.132</v>
      </c>
      <c r="O6" s="54">
        <v>704</v>
      </c>
      <c r="P6" s="54">
        <v>1066</v>
      </c>
      <c r="Q6" s="54">
        <v>1068</v>
      </c>
      <c r="R6" s="54">
        <v>1636.066</v>
      </c>
      <c r="S6" s="54">
        <v>1502.132</v>
      </c>
      <c r="T6" s="54">
        <v>1519.226</v>
      </c>
      <c r="U6" s="54">
        <v>2255.887</v>
      </c>
      <c r="V6" s="54">
        <v>2410.511</v>
      </c>
      <c r="W6" s="54">
        <v>2436.386</v>
      </c>
      <c r="X6" s="55">
        <v>2505.754</v>
      </c>
    </row>
    <row r="7" spans="1:24" ht="15">
      <c r="A7" s="4" t="s">
        <v>17</v>
      </c>
      <c r="B7" s="50">
        <v>34.688</v>
      </c>
      <c r="C7" s="14">
        <v>213.522</v>
      </c>
      <c r="D7" s="14">
        <v>100.68</v>
      </c>
      <c r="E7" s="14">
        <v>133.474</v>
      </c>
      <c r="F7" s="14">
        <v>92.442</v>
      </c>
      <c r="G7" s="14">
        <v>92.548</v>
      </c>
      <c r="H7" s="14">
        <v>78.302</v>
      </c>
      <c r="I7" s="14">
        <v>203.519</v>
      </c>
      <c r="J7" s="14">
        <v>399.701</v>
      </c>
      <c r="K7" s="14">
        <v>163.117</v>
      </c>
      <c r="L7" s="14">
        <v>411.76</v>
      </c>
      <c r="M7" s="14">
        <v>323.597</v>
      </c>
      <c r="N7" s="14">
        <v>224.511</v>
      </c>
      <c r="O7" s="14">
        <v>470</v>
      </c>
      <c r="P7" s="14">
        <v>743</v>
      </c>
      <c r="Q7" s="14">
        <v>632</v>
      </c>
      <c r="R7" s="14">
        <v>829.157</v>
      </c>
      <c r="S7" s="14">
        <v>798.17</v>
      </c>
      <c r="T7" s="14">
        <v>738.405</v>
      </c>
      <c r="U7" s="14">
        <v>660.682</v>
      </c>
      <c r="V7" s="14">
        <v>498.352</v>
      </c>
      <c r="W7" s="14">
        <v>604.955</v>
      </c>
      <c r="X7" s="15">
        <v>892.027</v>
      </c>
    </row>
    <row r="8" spans="1:24" ht="15">
      <c r="A8" s="4" t="s">
        <v>48</v>
      </c>
      <c r="B8" s="50">
        <v>0</v>
      </c>
      <c r="C8" s="14">
        <v>0</v>
      </c>
      <c r="D8" s="14">
        <v>128.444</v>
      </c>
      <c r="E8" s="14">
        <v>141.249</v>
      </c>
      <c r="F8" s="14">
        <v>176.113</v>
      </c>
      <c r="G8" s="14">
        <v>196.227</v>
      </c>
      <c r="H8" s="14">
        <v>194.817</v>
      </c>
      <c r="I8" s="14">
        <v>234.592</v>
      </c>
      <c r="J8" s="14">
        <v>280.919</v>
      </c>
      <c r="K8" s="14">
        <v>283.163</v>
      </c>
      <c r="L8" s="14">
        <v>311.567</v>
      </c>
      <c r="M8" s="14">
        <v>310.355</v>
      </c>
      <c r="N8" s="14">
        <v>308.702</v>
      </c>
      <c r="O8" s="14">
        <v>389</v>
      </c>
      <c r="P8" s="14">
        <v>351</v>
      </c>
      <c r="Q8" s="14">
        <v>382</v>
      </c>
      <c r="R8" s="14">
        <v>330.326</v>
      </c>
      <c r="S8" s="14">
        <v>341.247</v>
      </c>
      <c r="T8" s="14">
        <v>367.731</v>
      </c>
      <c r="U8" s="14">
        <v>369.705</v>
      </c>
      <c r="V8" s="14">
        <v>435.683</v>
      </c>
      <c r="W8" s="14">
        <v>450.287</v>
      </c>
      <c r="X8" s="15">
        <v>586.82</v>
      </c>
    </row>
    <row r="9" spans="1:24" ht="15">
      <c r="A9" s="4" t="s">
        <v>44</v>
      </c>
      <c r="B9" s="50">
        <v>4.958</v>
      </c>
      <c r="C9" s="14">
        <v>148.808</v>
      </c>
      <c r="D9" s="14">
        <v>165.833</v>
      </c>
      <c r="E9" s="14">
        <v>140.149</v>
      </c>
      <c r="F9" s="14">
        <v>138.217</v>
      </c>
      <c r="G9" s="14">
        <v>107.914</v>
      </c>
      <c r="H9" s="14">
        <v>72.086</v>
      </c>
      <c r="I9" s="14">
        <v>125.52</v>
      </c>
      <c r="J9" s="14">
        <v>198.117</v>
      </c>
      <c r="K9" s="14">
        <v>301.9</v>
      </c>
      <c r="L9" s="14">
        <v>281.395</v>
      </c>
      <c r="M9" s="14">
        <v>303.151</v>
      </c>
      <c r="N9" s="14">
        <v>276.846</v>
      </c>
      <c r="O9" s="14">
        <v>258</v>
      </c>
      <c r="P9" s="14">
        <v>315</v>
      </c>
      <c r="Q9" s="14">
        <v>295</v>
      </c>
      <c r="R9" s="14">
        <v>298.16</v>
      </c>
      <c r="S9" s="14">
        <v>282.101</v>
      </c>
      <c r="T9" s="14">
        <v>287.15</v>
      </c>
      <c r="U9" s="14">
        <v>335.694</v>
      </c>
      <c r="V9" s="14">
        <v>308.033</v>
      </c>
      <c r="W9" s="14">
        <v>323.891</v>
      </c>
      <c r="X9" s="15">
        <v>331.472</v>
      </c>
    </row>
    <row r="10" spans="1:24" ht="15">
      <c r="A10" s="4" t="s">
        <v>46</v>
      </c>
      <c r="B10" s="50">
        <v>34.209</v>
      </c>
      <c r="C10" s="14">
        <v>101.252</v>
      </c>
      <c r="D10" s="14">
        <v>97.51</v>
      </c>
      <c r="E10" s="14">
        <v>145.193</v>
      </c>
      <c r="F10" s="14">
        <v>402.991</v>
      </c>
      <c r="G10" s="14">
        <v>334.516</v>
      </c>
      <c r="H10" s="14">
        <v>361.788</v>
      </c>
      <c r="I10" s="14">
        <v>451.402</v>
      </c>
      <c r="J10" s="14">
        <v>319.515</v>
      </c>
      <c r="K10" s="14">
        <v>285.624</v>
      </c>
      <c r="L10" s="14">
        <v>339.807</v>
      </c>
      <c r="M10" s="14">
        <v>302.876</v>
      </c>
      <c r="N10" s="14">
        <v>298.972</v>
      </c>
      <c r="O10" s="14">
        <v>331</v>
      </c>
      <c r="P10" s="14">
        <v>431</v>
      </c>
      <c r="Q10" s="14">
        <v>564</v>
      </c>
      <c r="R10" s="14">
        <v>484.472</v>
      </c>
      <c r="S10" s="14">
        <v>475.686</v>
      </c>
      <c r="T10" s="14">
        <v>404.852</v>
      </c>
      <c r="U10" s="14">
        <v>615.809</v>
      </c>
      <c r="V10" s="14">
        <v>490.483</v>
      </c>
      <c r="W10" s="14">
        <v>820.43</v>
      </c>
      <c r="X10" s="15">
        <v>885.607</v>
      </c>
    </row>
    <row r="11" spans="1:24" ht="15">
      <c r="A11" s="4" t="s">
        <v>36</v>
      </c>
      <c r="B11" s="50">
        <v>21.589</v>
      </c>
      <c r="C11" s="14">
        <v>14.003</v>
      </c>
      <c r="D11" s="14">
        <v>33.412</v>
      </c>
      <c r="E11" s="14">
        <v>54.969</v>
      </c>
      <c r="F11" s="14">
        <v>88.103</v>
      </c>
      <c r="G11" s="14">
        <v>71.691</v>
      </c>
      <c r="H11" s="14">
        <v>129.514</v>
      </c>
      <c r="I11" s="14">
        <v>222.775</v>
      </c>
      <c r="J11" s="14">
        <v>285.334</v>
      </c>
      <c r="K11" s="14">
        <v>265.474</v>
      </c>
      <c r="L11" s="14">
        <v>271.337</v>
      </c>
      <c r="M11" s="14">
        <v>302.059</v>
      </c>
      <c r="N11" s="14">
        <v>257.843</v>
      </c>
      <c r="O11" s="14">
        <v>215</v>
      </c>
      <c r="P11" s="14">
        <v>304</v>
      </c>
      <c r="Q11" s="14">
        <v>324</v>
      </c>
      <c r="R11" s="14">
        <v>357.897</v>
      </c>
      <c r="S11" s="14">
        <v>362.988</v>
      </c>
      <c r="T11" s="14">
        <v>539.983</v>
      </c>
      <c r="U11" s="14">
        <v>781.672</v>
      </c>
      <c r="V11" s="14">
        <v>528.979</v>
      </c>
      <c r="W11" s="14">
        <v>596.251</v>
      </c>
      <c r="X11" s="15">
        <v>604.242</v>
      </c>
    </row>
    <row r="12" spans="1:24" ht="15">
      <c r="A12" s="4" t="s">
        <v>42</v>
      </c>
      <c r="B12" s="50">
        <v>40.959</v>
      </c>
      <c r="C12" s="14">
        <v>173.988</v>
      </c>
      <c r="D12" s="14">
        <v>119.1</v>
      </c>
      <c r="E12" s="14">
        <v>161.329</v>
      </c>
      <c r="F12" s="14">
        <v>205.359</v>
      </c>
      <c r="G12" s="14">
        <v>184.784</v>
      </c>
      <c r="H12" s="14">
        <v>239.217</v>
      </c>
      <c r="I12" s="14">
        <v>248.137</v>
      </c>
      <c r="J12" s="14">
        <v>309.44</v>
      </c>
      <c r="K12" s="14">
        <v>318.173</v>
      </c>
      <c r="L12" s="14">
        <v>293.912</v>
      </c>
      <c r="M12" s="14">
        <v>269.136</v>
      </c>
      <c r="N12" s="14">
        <v>267.897</v>
      </c>
      <c r="O12" s="14">
        <v>315</v>
      </c>
      <c r="P12" s="14">
        <v>248</v>
      </c>
      <c r="Q12" s="14">
        <v>256</v>
      </c>
      <c r="R12" s="14">
        <v>338.97</v>
      </c>
      <c r="S12" s="14">
        <v>306.727</v>
      </c>
      <c r="T12" s="14">
        <v>367.409</v>
      </c>
      <c r="U12" s="14">
        <v>391.093</v>
      </c>
      <c r="V12" s="14">
        <v>420.011</v>
      </c>
      <c r="W12" s="14">
        <v>512.511</v>
      </c>
      <c r="X12" s="15">
        <v>495.003</v>
      </c>
    </row>
    <row r="13" spans="1:24" ht="15">
      <c r="A13" s="4" t="s">
        <v>18</v>
      </c>
      <c r="B13" s="50">
        <v>13.343</v>
      </c>
      <c r="C13" s="14">
        <v>26.411</v>
      </c>
      <c r="D13" s="14">
        <v>33.762</v>
      </c>
      <c r="E13" s="14">
        <v>60.874</v>
      </c>
      <c r="F13" s="14">
        <v>148.766</v>
      </c>
      <c r="G13" s="14">
        <v>170.955</v>
      </c>
      <c r="H13" s="14">
        <v>135.413</v>
      </c>
      <c r="I13" s="14">
        <v>177.275</v>
      </c>
      <c r="J13" s="14">
        <v>197.52</v>
      </c>
      <c r="K13" s="14">
        <v>215.442</v>
      </c>
      <c r="L13" s="14">
        <v>207.811</v>
      </c>
      <c r="M13" s="14">
        <v>253.162</v>
      </c>
      <c r="N13" s="14">
        <v>251.286</v>
      </c>
      <c r="O13" s="14">
        <v>204</v>
      </c>
      <c r="P13" s="14">
        <v>282</v>
      </c>
      <c r="Q13" s="14">
        <v>286</v>
      </c>
      <c r="R13" s="14">
        <v>410.638</v>
      </c>
      <c r="S13" s="14">
        <v>369.281</v>
      </c>
      <c r="T13" s="14">
        <v>454.525</v>
      </c>
      <c r="U13" s="14">
        <v>550.365</v>
      </c>
      <c r="V13" s="14">
        <v>609.185</v>
      </c>
      <c r="W13" s="14">
        <v>658.813</v>
      </c>
      <c r="X13" s="15">
        <v>589.559</v>
      </c>
    </row>
    <row r="14" spans="1:24" ht="15">
      <c r="A14" s="4" t="s">
        <v>41</v>
      </c>
      <c r="B14" s="50">
        <v>122.474</v>
      </c>
      <c r="C14" s="14">
        <v>118.035</v>
      </c>
      <c r="D14" s="14">
        <v>131.276</v>
      </c>
      <c r="E14" s="14">
        <v>132.903</v>
      </c>
      <c r="F14" s="14">
        <v>195.483</v>
      </c>
      <c r="G14" s="14">
        <v>146.284</v>
      </c>
      <c r="H14" s="14">
        <v>118.544</v>
      </c>
      <c r="I14" s="14">
        <v>241.877</v>
      </c>
      <c r="J14" s="14">
        <v>403.395</v>
      </c>
      <c r="K14" s="14">
        <v>301.22</v>
      </c>
      <c r="L14" s="14">
        <v>298.171</v>
      </c>
      <c r="M14" s="14">
        <v>237.99</v>
      </c>
      <c r="N14" s="14">
        <v>185.156</v>
      </c>
      <c r="O14" s="14">
        <v>115</v>
      </c>
      <c r="P14" s="14">
        <v>230</v>
      </c>
      <c r="Q14" s="14">
        <v>157</v>
      </c>
      <c r="R14" s="14">
        <v>182.236</v>
      </c>
      <c r="S14" s="14">
        <v>154.721</v>
      </c>
      <c r="T14" s="14">
        <v>307.994</v>
      </c>
      <c r="U14" s="14">
        <v>297.546</v>
      </c>
      <c r="V14" s="14">
        <v>266.344</v>
      </c>
      <c r="W14" s="14">
        <v>328.966</v>
      </c>
      <c r="X14" s="15">
        <v>298.342</v>
      </c>
    </row>
    <row r="15" spans="1:24" ht="15">
      <c r="A15" s="4" t="s">
        <v>164</v>
      </c>
      <c r="B15" s="50">
        <v>6.3</v>
      </c>
      <c r="C15" s="14">
        <v>16.5</v>
      </c>
      <c r="D15" s="14">
        <v>7.4</v>
      </c>
      <c r="E15" s="14">
        <v>4.5</v>
      </c>
      <c r="F15" s="14">
        <v>8.7</v>
      </c>
      <c r="G15" s="14">
        <v>10.4</v>
      </c>
      <c r="H15" s="14">
        <v>8.561</v>
      </c>
      <c r="I15" s="14">
        <v>23.712</v>
      </c>
      <c r="J15" s="14">
        <v>149.235</v>
      </c>
      <c r="K15" s="14">
        <v>90.6</v>
      </c>
      <c r="L15" s="14">
        <v>190</v>
      </c>
      <c r="M15" s="14">
        <v>186.4</v>
      </c>
      <c r="N15" s="14">
        <v>89.2</v>
      </c>
      <c r="O15" s="14">
        <v>328</v>
      </c>
      <c r="P15" s="14">
        <v>518</v>
      </c>
      <c r="Q15" s="14">
        <v>405</v>
      </c>
      <c r="R15" s="14">
        <v>405.5</v>
      </c>
      <c r="S15" s="14">
        <v>404.385</v>
      </c>
      <c r="T15" s="14">
        <v>375.625</v>
      </c>
      <c r="U15" s="14">
        <v>535.423</v>
      </c>
      <c r="V15" s="14">
        <v>508.3</v>
      </c>
      <c r="W15" s="14">
        <v>432</v>
      </c>
      <c r="X15" s="15">
        <v>572.227</v>
      </c>
    </row>
    <row r="16" spans="1:24" ht="15">
      <c r="A16" s="4" t="s">
        <v>13</v>
      </c>
      <c r="B16" s="50">
        <v>0</v>
      </c>
      <c r="C16" s="14">
        <v>163.724</v>
      </c>
      <c r="D16" s="14">
        <v>167.966</v>
      </c>
      <c r="E16" s="14">
        <v>54.601</v>
      </c>
      <c r="F16" s="14">
        <v>16.752</v>
      </c>
      <c r="G16" s="14">
        <v>66.021</v>
      </c>
      <c r="H16" s="14">
        <v>96.115</v>
      </c>
      <c r="I16" s="14">
        <v>107.325</v>
      </c>
      <c r="J16" s="14">
        <v>44.989</v>
      </c>
      <c r="K16" s="14">
        <v>64.382</v>
      </c>
      <c r="L16" s="14">
        <v>27.553</v>
      </c>
      <c r="M16" s="14">
        <v>23.224</v>
      </c>
      <c r="N16" s="14">
        <v>16.894</v>
      </c>
      <c r="O16" s="14">
        <v>25</v>
      </c>
      <c r="P16" s="14">
        <v>31</v>
      </c>
      <c r="Q16" s="14">
        <v>31</v>
      </c>
      <c r="R16" s="14">
        <v>30.455</v>
      </c>
      <c r="S16" s="14">
        <v>35.662</v>
      </c>
      <c r="T16" s="14">
        <v>44.431</v>
      </c>
      <c r="U16" s="14">
        <v>28.049</v>
      </c>
      <c r="V16" s="14">
        <v>137.801</v>
      </c>
      <c r="W16" s="14">
        <v>50.867</v>
      </c>
      <c r="X16" s="15">
        <v>33.161</v>
      </c>
    </row>
    <row r="17" spans="1:24" ht="15.75" thickBot="1">
      <c r="A17" s="4" t="s">
        <v>14</v>
      </c>
      <c r="B17" s="52">
        <v>675.587</v>
      </c>
      <c r="C17" s="51">
        <v>1614.033</v>
      </c>
      <c r="D17" s="51">
        <v>2048.504</v>
      </c>
      <c r="E17" s="51">
        <v>1889.924</v>
      </c>
      <c r="F17" s="51">
        <v>1477.371</v>
      </c>
      <c r="G17" s="51">
        <v>2078.306</v>
      </c>
      <c r="H17" s="51">
        <v>2128.181</v>
      </c>
      <c r="I17" s="51">
        <v>1840.994</v>
      </c>
      <c r="J17" s="51">
        <v>2359.406</v>
      </c>
      <c r="K17" s="51">
        <v>2368.702</v>
      </c>
      <c r="L17" s="51">
        <v>2103.589</v>
      </c>
      <c r="M17" s="51">
        <v>2624.898</v>
      </c>
      <c r="N17" s="51">
        <v>3188.045</v>
      </c>
      <c r="O17" s="51">
        <v>3132</v>
      </c>
      <c r="P17" s="51">
        <v>4146</v>
      </c>
      <c r="Q17" s="51">
        <v>3795</v>
      </c>
      <c r="R17" s="51">
        <v>4301.034</v>
      </c>
      <c r="S17" s="51">
        <v>4059.321</v>
      </c>
      <c r="T17" s="51">
        <v>5014.868</v>
      </c>
      <c r="U17" s="51">
        <v>5450.721</v>
      </c>
      <c r="V17" s="51">
        <f>(V18-SUM(V6:V16))</f>
        <v>5297.394999999998</v>
      </c>
      <c r="W17" s="51">
        <f>(W18-SUM(W6:W16))</f>
        <v>6408.841</v>
      </c>
      <c r="X17" s="56">
        <f>(X18-SUM(X6:X16))</f>
        <v>7307.76</v>
      </c>
    </row>
    <row r="18" spans="1:24" ht="15.75" thickBot="1">
      <c r="A18" s="2" t="s">
        <v>15</v>
      </c>
      <c r="B18" s="35">
        <v>954.107</v>
      </c>
      <c r="C18" s="16">
        <v>2590.276</v>
      </c>
      <c r="D18" s="16">
        <v>3564.629</v>
      </c>
      <c r="E18" s="16">
        <v>3052.681</v>
      </c>
      <c r="F18" s="16">
        <v>2987.714</v>
      </c>
      <c r="G18" s="16">
        <v>3571.607</v>
      </c>
      <c r="H18" s="16">
        <v>3600.866</v>
      </c>
      <c r="I18" s="16">
        <v>3948.007</v>
      </c>
      <c r="J18" s="16">
        <v>5089.021</v>
      </c>
      <c r="K18" s="16">
        <v>4745.044</v>
      </c>
      <c r="L18" s="16">
        <v>5023.645</v>
      </c>
      <c r="M18" s="16">
        <v>5658.377</v>
      </c>
      <c r="N18" s="16">
        <v>5806.484</v>
      </c>
      <c r="O18" s="16">
        <v>6486</v>
      </c>
      <c r="P18" s="16">
        <v>8665</v>
      </c>
      <c r="Q18" s="16">
        <v>8195</v>
      </c>
      <c r="R18" s="16">
        <v>9604.911</v>
      </c>
      <c r="S18" s="16">
        <v>9092.421</v>
      </c>
      <c r="T18" s="16">
        <v>10422.199</v>
      </c>
      <c r="U18" s="16">
        <f>SUM(U6:U17)</f>
        <v>12272.646</v>
      </c>
      <c r="V18" s="16">
        <v>11911.077</v>
      </c>
      <c r="W18" s="16">
        <v>13624.198</v>
      </c>
      <c r="X18" s="17">
        <v>15101.974</v>
      </c>
    </row>
    <row r="19" spans="1:21" ht="15">
      <c r="A19" s="6"/>
      <c r="T19" s="1"/>
      <c r="U19" s="1"/>
    </row>
    <row r="20" spans="1:21" ht="15.75" thickBot="1">
      <c r="A20" s="6" t="s">
        <v>165</v>
      </c>
      <c r="T20" s="1"/>
      <c r="U20" s="1"/>
    </row>
    <row r="21" spans="1:24" ht="15.75" thickBot="1">
      <c r="A21" s="2" t="s">
        <v>2</v>
      </c>
      <c r="B21" s="11">
        <v>1980</v>
      </c>
      <c r="C21" s="9">
        <v>1990</v>
      </c>
      <c r="D21" s="9">
        <v>2000</v>
      </c>
      <c r="E21" s="9">
        <v>2001</v>
      </c>
      <c r="F21" s="9">
        <v>2002</v>
      </c>
      <c r="G21" s="9">
        <v>2003</v>
      </c>
      <c r="H21" s="9">
        <v>2004</v>
      </c>
      <c r="I21" s="9">
        <v>2005</v>
      </c>
      <c r="J21" s="9">
        <v>2006</v>
      </c>
      <c r="K21" s="9">
        <v>2007</v>
      </c>
      <c r="L21" s="9">
        <v>2008</v>
      </c>
      <c r="M21" s="9">
        <v>2009</v>
      </c>
      <c r="N21" s="9">
        <v>2010</v>
      </c>
      <c r="O21" s="9">
        <v>2011</v>
      </c>
      <c r="P21" s="9">
        <v>2012</v>
      </c>
      <c r="Q21" s="9">
        <v>2013</v>
      </c>
      <c r="R21" s="9">
        <v>2014</v>
      </c>
      <c r="S21" s="9">
        <v>2015</v>
      </c>
      <c r="T21" s="9">
        <v>2016</v>
      </c>
      <c r="U21" s="9">
        <v>2017</v>
      </c>
      <c r="V21" s="9">
        <v>2018</v>
      </c>
      <c r="W21" s="9">
        <v>2019</v>
      </c>
      <c r="X21" s="10">
        <v>2020</v>
      </c>
    </row>
    <row r="22" spans="1:24" ht="15">
      <c r="A22" s="4" t="s">
        <v>17</v>
      </c>
      <c r="B22" s="53">
        <v>24241</v>
      </c>
      <c r="C22" s="54">
        <v>107172</v>
      </c>
      <c r="D22" s="54">
        <v>39541</v>
      </c>
      <c r="E22" s="54">
        <v>62781</v>
      </c>
      <c r="F22" s="54">
        <v>51732</v>
      </c>
      <c r="G22" s="54">
        <v>54047</v>
      </c>
      <c r="H22" s="54">
        <v>50576</v>
      </c>
      <c r="I22" s="54">
        <v>134930</v>
      </c>
      <c r="J22" s="54">
        <v>236605</v>
      </c>
      <c r="K22" s="54">
        <v>138039</v>
      </c>
      <c r="L22" s="54">
        <v>647096</v>
      </c>
      <c r="M22" s="54">
        <v>468305</v>
      </c>
      <c r="N22" s="54">
        <v>271676</v>
      </c>
      <c r="O22" s="54">
        <v>629454</v>
      </c>
      <c r="P22" s="54">
        <v>988428</v>
      </c>
      <c r="Q22" s="54">
        <v>918364</v>
      </c>
      <c r="R22" s="54">
        <v>1199484</v>
      </c>
      <c r="S22" s="54">
        <v>1101230</v>
      </c>
      <c r="T22" s="54">
        <v>1015540</v>
      </c>
      <c r="U22" s="54">
        <v>661019</v>
      </c>
      <c r="V22" s="54">
        <v>400501</v>
      </c>
      <c r="W22" s="54">
        <v>437380</v>
      </c>
      <c r="X22" s="55">
        <v>707317</v>
      </c>
    </row>
    <row r="23" spans="1:24" ht="15">
      <c r="A23" s="4" t="s">
        <v>6</v>
      </c>
      <c r="B23" s="50">
        <v>0</v>
      </c>
      <c r="C23" s="14">
        <v>0</v>
      </c>
      <c r="D23" s="14">
        <v>209638</v>
      </c>
      <c r="E23" s="14">
        <v>61385</v>
      </c>
      <c r="F23" s="14">
        <v>20926</v>
      </c>
      <c r="G23" s="14">
        <v>65504</v>
      </c>
      <c r="H23" s="14">
        <v>24249</v>
      </c>
      <c r="I23" s="14">
        <v>41889</v>
      </c>
      <c r="J23" s="14">
        <v>93394</v>
      </c>
      <c r="K23" s="14">
        <v>61803</v>
      </c>
      <c r="L23" s="14">
        <v>284294</v>
      </c>
      <c r="M23" s="14">
        <v>436797</v>
      </c>
      <c r="N23" s="14">
        <v>434278</v>
      </c>
      <c r="O23" s="14">
        <v>953979</v>
      </c>
      <c r="P23" s="14">
        <v>1306476</v>
      </c>
      <c r="Q23" s="14">
        <v>1218342</v>
      </c>
      <c r="R23" s="14">
        <v>1523872</v>
      </c>
      <c r="S23" s="14">
        <v>1297171</v>
      </c>
      <c r="T23" s="14">
        <v>1290113</v>
      </c>
      <c r="U23" s="14">
        <v>1856205</v>
      </c>
      <c r="V23" s="14">
        <v>1887520</v>
      </c>
      <c r="W23" s="14">
        <v>1792577</v>
      </c>
      <c r="X23" s="15">
        <v>2075311</v>
      </c>
    </row>
    <row r="24" spans="1:24" ht="15">
      <c r="A24" s="4" t="s">
        <v>48</v>
      </c>
      <c r="B24" s="50">
        <v>0</v>
      </c>
      <c r="C24" s="14">
        <v>0</v>
      </c>
      <c r="D24" s="14">
        <v>59439</v>
      </c>
      <c r="E24" s="14">
        <v>69745</v>
      </c>
      <c r="F24" s="14">
        <v>113351</v>
      </c>
      <c r="G24" s="14">
        <v>133594</v>
      </c>
      <c r="H24" s="14">
        <v>147189</v>
      </c>
      <c r="I24" s="14">
        <v>181480</v>
      </c>
      <c r="J24" s="14">
        <v>211144</v>
      </c>
      <c r="K24" s="14">
        <v>259858</v>
      </c>
      <c r="L24" s="14">
        <v>519321</v>
      </c>
      <c r="M24" s="14">
        <v>357684</v>
      </c>
      <c r="N24" s="14">
        <v>351250</v>
      </c>
      <c r="O24" s="14">
        <v>573905</v>
      </c>
      <c r="P24" s="14">
        <v>482351</v>
      </c>
      <c r="Q24" s="14">
        <v>531077</v>
      </c>
      <c r="R24" s="14">
        <v>380897</v>
      </c>
      <c r="S24" s="14">
        <v>363882</v>
      </c>
      <c r="T24" s="14">
        <v>375713</v>
      </c>
      <c r="U24" s="14">
        <v>367235</v>
      </c>
      <c r="V24" s="14">
        <v>412239</v>
      </c>
      <c r="W24" s="14">
        <v>391595</v>
      </c>
      <c r="X24" s="15">
        <v>549356</v>
      </c>
    </row>
    <row r="25" spans="1:24" ht="15">
      <c r="A25" s="4" t="s">
        <v>44</v>
      </c>
      <c r="B25" s="50">
        <v>4730</v>
      </c>
      <c r="C25" s="14">
        <v>97404</v>
      </c>
      <c r="D25" s="14">
        <v>78803</v>
      </c>
      <c r="E25" s="14">
        <v>80743</v>
      </c>
      <c r="F25" s="14">
        <v>95613</v>
      </c>
      <c r="G25" s="14">
        <v>76308</v>
      </c>
      <c r="H25" s="14">
        <v>59579</v>
      </c>
      <c r="I25" s="14">
        <v>110904</v>
      </c>
      <c r="J25" s="14">
        <v>147559</v>
      </c>
      <c r="K25" s="14">
        <v>299566</v>
      </c>
      <c r="L25" s="14">
        <v>475197</v>
      </c>
      <c r="M25" s="14">
        <v>353366</v>
      </c>
      <c r="N25" s="14">
        <v>300662</v>
      </c>
      <c r="O25" s="14">
        <v>386585</v>
      </c>
      <c r="P25" s="14">
        <v>443457</v>
      </c>
      <c r="Q25" s="14">
        <v>399589</v>
      </c>
      <c r="R25" s="14">
        <v>346786</v>
      </c>
      <c r="S25" s="14">
        <v>292019</v>
      </c>
      <c r="T25" s="14">
        <v>275415</v>
      </c>
      <c r="U25" s="14">
        <v>309513</v>
      </c>
      <c r="V25" s="14">
        <v>287385</v>
      </c>
      <c r="W25" s="14">
        <v>300755</v>
      </c>
      <c r="X25" s="15">
        <v>316045</v>
      </c>
    </row>
    <row r="26" spans="1:24" ht="15">
      <c r="A26" s="4" t="s">
        <v>42</v>
      </c>
      <c r="B26" s="50">
        <v>33241</v>
      </c>
      <c r="C26" s="14">
        <v>100710</v>
      </c>
      <c r="D26" s="14">
        <v>54030</v>
      </c>
      <c r="E26" s="14">
        <v>74947</v>
      </c>
      <c r="F26" s="14">
        <v>127633</v>
      </c>
      <c r="G26" s="14">
        <v>125392</v>
      </c>
      <c r="H26" s="14">
        <v>172391</v>
      </c>
      <c r="I26" s="14">
        <v>186961</v>
      </c>
      <c r="J26" s="14">
        <v>240878</v>
      </c>
      <c r="K26" s="14">
        <v>294804</v>
      </c>
      <c r="L26" s="14">
        <v>461110</v>
      </c>
      <c r="M26" s="14">
        <v>322634</v>
      </c>
      <c r="N26" s="14">
        <v>286845</v>
      </c>
      <c r="O26" s="14">
        <v>482674</v>
      </c>
      <c r="P26" s="14">
        <v>357648</v>
      </c>
      <c r="Q26" s="14">
        <v>361806</v>
      </c>
      <c r="R26" s="14">
        <v>394319</v>
      </c>
      <c r="S26" s="14">
        <v>310152</v>
      </c>
      <c r="T26" s="14">
        <v>365426</v>
      </c>
      <c r="U26" s="14">
        <v>375916</v>
      </c>
      <c r="V26" s="14">
        <v>403189</v>
      </c>
      <c r="W26" s="14">
        <v>454106</v>
      </c>
      <c r="X26" s="15">
        <v>461551</v>
      </c>
    </row>
    <row r="27" spans="1:24" ht="15">
      <c r="A27" s="4" t="s">
        <v>46</v>
      </c>
      <c r="B27" s="50">
        <v>24372</v>
      </c>
      <c r="C27" s="14">
        <v>57373</v>
      </c>
      <c r="D27" s="14">
        <v>44303</v>
      </c>
      <c r="E27" s="14">
        <v>62841</v>
      </c>
      <c r="F27" s="14">
        <v>219073</v>
      </c>
      <c r="G27" s="14">
        <v>211913</v>
      </c>
      <c r="H27" s="14">
        <v>253062</v>
      </c>
      <c r="I27" s="14">
        <v>313387</v>
      </c>
      <c r="J27" s="14">
        <v>219312</v>
      </c>
      <c r="K27" s="14">
        <v>235215</v>
      </c>
      <c r="L27" s="14">
        <v>501447</v>
      </c>
      <c r="M27" s="14">
        <v>293457</v>
      </c>
      <c r="N27" s="14">
        <v>294575</v>
      </c>
      <c r="O27" s="14">
        <v>444485</v>
      </c>
      <c r="P27" s="14">
        <v>572744</v>
      </c>
      <c r="Q27" s="14">
        <v>715210</v>
      </c>
      <c r="R27" s="14">
        <v>498818</v>
      </c>
      <c r="S27" s="14">
        <v>437717</v>
      </c>
      <c r="T27" s="14">
        <v>362259</v>
      </c>
      <c r="U27" s="14">
        <v>533996</v>
      </c>
      <c r="V27" s="14">
        <v>432801</v>
      </c>
      <c r="W27" s="14">
        <v>636616</v>
      </c>
      <c r="X27" s="15">
        <v>747557</v>
      </c>
    </row>
    <row r="28" spans="1:24" ht="15">
      <c r="A28" s="4" t="s">
        <v>36</v>
      </c>
      <c r="B28" s="50">
        <v>14261</v>
      </c>
      <c r="C28" s="14">
        <v>8656</v>
      </c>
      <c r="D28" s="14">
        <v>15970</v>
      </c>
      <c r="E28" s="14">
        <v>27103</v>
      </c>
      <c r="F28" s="14">
        <v>53912</v>
      </c>
      <c r="G28" s="14">
        <v>45051</v>
      </c>
      <c r="H28" s="14">
        <v>90944</v>
      </c>
      <c r="I28" s="14">
        <v>155174</v>
      </c>
      <c r="J28" s="14">
        <v>184493</v>
      </c>
      <c r="K28" s="14">
        <v>241349</v>
      </c>
      <c r="L28" s="14">
        <v>422149</v>
      </c>
      <c r="M28" s="14">
        <v>267598</v>
      </c>
      <c r="N28" s="14">
        <v>251824</v>
      </c>
      <c r="O28" s="14">
        <v>292087</v>
      </c>
      <c r="P28" s="14">
        <v>373765</v>
      </c>
      <c r="Q28" s="14">
        <v>383638</v>
      </c>
      <c r="R28" s="14">
        <v>341354</v>
      </c>
      <c r="S28" s="14">
        <v>319158</v>
      </c>
      <c r="T28" s="14">
        <v>453207</v>
      </c>
      <c r="U28" s="14">
        <v>647777</v>
      </c>
      <c r="V28" s="14">
        <v>429990</v>
      </c>
      <c r="W28" s="14">
        <v>464243</v>
      </c>
      <c r="X28" s="15">
        <v>518180</v>
      </c>
    </row>
    <row r="29" spans="1:24" ht="15">
      <c r="A29" s="4" t="s">
        <v>41</v>
      </c>
      <c r="B29" s="50">
        <v>93377</v>
      </c>
      <c r="C29" s="14">
        <v>76372</v>
      </c>
      <c r="D29" s="14">
        <v>67881</v>
      </c>
      <c r="E29" s="14">
        <v>69319</v>
      </c>
      <c r="F29" s="14">
        <v>120097</v>
      </c>
      <c r="G29" s="14">
        <v>101290</v>
      </c>
      <c r="H29" s="14">
        <v>87140</v>
      </c>
      <c r="I29" s="14">
        <v>171617</v>
      </c>
      <c r="J29" s="14">
        <v>264622</v>
      </c>
      <c r="K29" s="14">
        <v>265931</v>
      </c>
      <c r="L29" s="14">
        <v>448032</v>
      </c>
      <c r="M29" s="14">
        <v>264661</v>
      </c>
      <c r="N29" s="14">
        <v>207513</v>
      </c>
      <c r="O29" s="14">
        <v>192161</v>
      </c>
      <c r="P29" s="14">
        <v>315096</v>
      </c>
      <c r="Q29" s="14">
        <v>225631</v>
      </c>
      <c r="R29" s="14">
        <v>218473</v>
      </c>
      <c r="S29" s="14">
        <v>172370</v>
      </c>
      <c r="T29" s="14">
        <v>291869</v>
      </c>
      <c r="U29" s="14">
        <v>286053</v>
      </c>
      <c r="V29" s="14">
        <v>260906</v>
      </c>
      <c r="W29" s="14">
        <v>310036</v>
      </c>
      <c r="X29" s="15">
        <v>293599</v>
      </c>
    </row>
    <row r="30" spans="1:24" ht="15">
      <c r="A30" s="4" t="s">
        <v>20</v>
      </c>
      <c r="B30" s="50">
        <v>14000</v>
      </c>
      <c r="C30" s="14">
        <v>110000</v>
      </c>
      <c r="D30" s="14">
        <v>75000</v>
      </c>
      <c r="E30" s="14">
        <v>55000</v>
      </c>
      <c r="F30" s="14">
        <v>17633</v>
      </c>
      <c r="G30" s="14">
        <v>69807</v>
      </c>
      <c r="H30" s="14">
        <v>72462</v>
      </c>
      <c r="I30" s="14">
        <v>78317</v>
      </c>
      <c r="J30" s="14">
        <v>78715</v>
      </c>
      <c r="K30" s="14">
        <v>111787</v>
      </c>
      <c r="L30" s="14">
        <v>287347</v>
      </c>
      <c r="M30" s="14">
        <v>250862</v>
      </c>
      <c r="N30" s="14">
        <v>372799</v>
      </c>
      <c r="O30" s="14">
        <v>482015</v>
      </c>
      <c r="P30" s="14">
        <v>983673</v>
      </c>
      <c r="Q30" s="14">
        <v>638159</v>
      </c>
      <c r="R30" s="14">
        <v>429699</v>
      </c>
      <c r="S30" s="14">
        <v>231460</v>
      </c>
      <c r="T30" s="14">
        <v>249664</v>
      </c>
      <c r="U30" s="14">
        <v>310468</v>
      </c>
      <c r="V30" s="14">
        <v>320721</v>
      </c>
      <c r="W30" s="14">
        <v>255154</v>
      </c>
      <c r="X30" s="15">
        <v>81901</v>
      </c>
    </row>
    <row r="31" spans="1:24" ht="15">
      <c r="A31" s="4" t="s">
        <v>18</v>
      </c>
      <c r="B31" s="50">
        <v>10174</v>
      </c>
      <c r="C31" s="14">
        <v>14575</v>
      </c>
      <c r="D31" s="14">
        <v>13953</v>
      </c>
      <c r="E31" s="14">
        <v>27843</v>
      </c>
      <c r="F31" s="14">
        <v>85248</v>
      </c>
      <c r="G31" s="14">
        <v>103603</v>
      </c>
      <c r="H31" s="14">
        <v>91800</v>
      </c>
      <c r="I31" s="14">
        <v>121336</v>
      </c>
      <c r="J31" s="14">
        <v>124516</v>
      </c>
      <c r="K31" s="14">
        <v>187994</v>
      </c>
      <c r="L31" s="14">
        <v>293959</v>
      </c>
      <c r="M31" s="14">
        <v>211244</v>
      </c>
      <c r="N31" s="14">
        <v>250250</v>
      </c>
      <c r="O31" s="14">
        <v>278179</v>
      </c>
      <c r="P31" s="14">
        <v>340941</v>
      </c>
      <c r="Q31" s="14">
        <v>339487</v>
      </c>
      <c r="R31" s="14">
        <v>388951</v>
      </c>
      <c r="S31" s="14">
        <v>309277</v>
      </c>
      <c r="T31" s="14">
        <v>390551</v>
      </c>
      <c r="U31" s="14">
        <v>469922</v>
      </c>
      <c r="V31" s="14">
        <v>510560</v>
      </c>
      <c r="W31" s="14">
        <v>513753</v>
      </c>
      <c r="X31" s="15">
        <v>505195</v>
      </c>
    </row>
    <row r="32" spans="1:24" ht="15">
      <c r="A32" s="4" t="s">
        <v>13</v>
      </c>
      <c r="B32" s="50">
        <v>0</v>
      </c>
      <c r="C32" s="14">
        <v>80507</v>
      </c>
      <c r="D32" s="14">
        <v>80290</v>
      </c>
      <c r="E32" s="14">
        <v>22363</v>
      </c>
      <c r="F32" s="14">
        <v>9696</v>
      </c>
      <c r="G32" s="14">
        <v>38576</v>
      </c>
      <c r="H32" s="14">
        <v>60599</v>
      </c>
      <c r="I32" s="14">
        <v>69337</v>
      </c>
      <c r="J32" s="14">
        <v>29008</v>
      </c>
      <c r="K32" s="14">
        <v>45700</v>
      </c>
      <c r="L32" s="14">
        <v>41238</v>
      </c>
      <c r="M32" s="14">
        <v>17600</v>
      </c>
      <c r="N32" s="14">
        <v>18346</v>
      </c>
      <c r="O32" s="14">
        <v>33094</v>
      </c>
      <c r="P32" s="14">
        <v>39941</v>
      </c>
      <c r="Q32" s="14">
        <v>42352</v>
      </c>
      <c r="R32" s="14">
        <v>29047</v>
      </c>
      <c r="S32" s="14">
        <v>35008</v>
      </c>
      <c r="T32" s="14">
        <v>42523</v>
      </c>
      <c r="U32" s="14">
        <v>22471</v>
      </c>
      <c r="V32" s="14">
        <v>110781</v>
      </c>
      <c r="W32" s="14">
        <v>43134</v>
      </c>
      <c r="X32" s="15">
        <v>30495</v>
      </c>
    </row>
    <row r="33" spans="1:24" ht="15.75" thickBot="1">
      <c r="A33" s="4" t="s">
        <v>14</v>
      </c>
      <c r="B33" s="52">
        <v>464895</v>
      </c>
      <c r="C33" s="51">
        <v>778270</v>
      </c>
      <c r="D33" s="51">
        <v>1025761</v>
      </c>
      <c r="E33" s="51">
        <v>935886</v>
      </c>
      <c r="F33" s="51">
        <v>966315</v>
      </c>
      <c r="G33" s="51">
        <v>1338401</v>
      </c>
      <c r="H33" s="51">
        <v>1504667</v>
      </c>
      <c r="I33" s="51">
        <v>1404457</v>
      </c>
      <c r="J33" s="51">
        <v>1793430</v>
      </c>
      <c r="K33" s="51">
        <v>2210128</v>
      </c>
      <c r="L33" s="51">
        <v>3133460</v>
      </c>
      <c r="M33" s="51">
        <v>2805742</v>
      </c>
      <c r="N33" s="51">
        <v>3136781</v>
      </c>
      <c r="O33" s="51">
        <v>4620818</v>
      </c>
      <c r="P33" s="51">
        <v>5212807</v>
      </c>
      <c r="Q33" s="51">
        <v>4641658</v>
      </c>
      <c r="R33" s="51">
        <v>4596577</v>
      </c>
      <c r="S33" s="51">
        <v>4357385</v>
      </c>
      <c r="T33" s="51">
        <v>4609858</v>
      </c>
      <c r="U33" s="51">
        <v>5374892</v>
      </c>
      <c r="V33" s="51">
        <f>(V34-SUM(V22:V32))</f>
        <v>5104337</v>
      </c>
      <c r="W33" s="51">
        <f>(W34-SUM(W22:W32))</f>
        <v>5606757</v>
      </c>
      <c r="X33" s="56">
        <f>(X34-SUM(X22:X32))</f>
        <v>7149171</v>
      </c>
    </row>
    <row r="34" spans="1:24" ht="15.75" thickBot="1">
      <c r="A34" s="2" t="s">
        <v>15</v>
      </c>
      <c r="B34" s="35">
        <v>683291</v>
      </c>
      <c r="C34" s="16">
        <v>1431039</v>
      </c>
      <c r="D34" s="16">
        <v>1764609</v>
      </c>
      <c r="E34" s="16">
        <v>1549956</v>
      </c>
      <c r="F34" s="16">
        <v>1881229</v>
      </c>
      <c r="G34" s="16">
        <v>2363486</v>
      </c>
      <c r="H34" s="16">
        <v>2614658</v>
      </c>
      <c r="I34" s="16">
        <v>2969789</v>
      </c>
      <c r="J34" s="16">
        <v>3623676</v>
      </c>
      <c r="K34" s="16">
        <v>4352174</v>
      </c>
      <c r="L34" s="16">
        <v>7514650</v>
      </c>
      <c r="M34" s="16">
        <v>6049950</v>
      </c>
      <c r="N34" s="16">
        <v>6176799</v>
      </c>
      <c r="O34" s="16">
        <v>9369436</v>
      </c>
      <c r="P34" s="16">
        <v>11417327</v>
      </c>
      <c r="Q34" s="16">
        <v>10415313</v>
      </c>
      <c r="R34" s="16">
        <v>10348277</v>
      </c>
      <c r="S34" s="16">
        <v>9226829</v>
      </c>
      <c r="T34" s="16">
        <v>9722138</v>
      </c>
      <c r="U34" s="16">
        <f>SUM(U22:U33)</f>
        <v>11215467</v>
      </c>
      <c r="V34" s="16">
        <v>10560930</v>
      </c>
      <c r="W34" s="16">
        <v>11206106</v>
      </c>
      <c r="X34" s="17">
        <v>13435678</v>
      </c>
    </row>
    <row r="35" spans="1:21" ht="15">
      <c r="A35" s="6"/>
      <c r="T35" s="1"/>
      <c r="U35" s="1"/>
    </row>
    <row r="36" spans="1:21" ht="15">
      <c r="A36" s="6"/>
      <c r="T36" s="1"/>
      <c r="U36" s="1"/>
    </row>
    <row r="37" spans="1:21" ht="15">
      <c r="A37" s="6" t="s">
        <v>166</v>
      </c>
      <c r="T37" s="1"/>
      <c r="U37" s="1"/>
    </row>
    <row r="38" spans="1:21" ht="15">
      <c r="A38" s="6"/>
      <c r="T38" s="1"/>
      <c r="U38" s="1"/>
    </row>
    <row r="39" spans="1:21" ht="15.75" thickBot="1">
      <c r="A39" s="6" t="s">
        <v>167</v>
      </c>
      <c r="T39" s="1"/>
      <c r="U39" s="1"/>
    </row>
    <row r="40" spans="1:24" ht="15.75" thickBot="1">
      <c r="A40" s="2" t="s">
        <v>2</v>
      </c>
      <c r="B40" s="11">
        <v>1980</v>
      </c>
      <c r="C40" s="9">
        <v>1990</v>
      </c>
      <c r="D40" s="9">
        <v>2000</v>
      </c>
      <c r="E40" s="9">
        <v>2001</v>
      </c>
      <c r="F40" s="9">
        <v>2002</v>
      </c>
      <c r="G40" s="9">
        <v>2003</v>
      </c>
      <c r="H40" s="9">
        <v>2004</v>
      </c>
      <c r="I40" s="9">
        <v>2005</v>
      </c>
      <c r="J40" s="9">
        <v>2006</v>
      </c>
      <c r="K40" s="9">
        <v>2007</v>
      </c>
      <c r="L40" s="9">
        <v>2008</v>
      </c>
      <c r="M40" s="9">
        <v>2009</v>
      </c>
      <c r="N40" s="9">
        <v>2010</v>
      </c>
      <c r="O40" s="9">
        <v>2011</v>
      </c>
      <c r="P40" s="9">
        <v>2012</v>
      </c>
      <c r="Q40" s="9">
        <v>2013</v>
      </c>
      <c r="R40" s="9">
        <v>2014</v>
      </c>
      <c r="S40" s="9">
        <v>2015</v>
      </c>
      <c r="T40" s="9">
        <v>2016</v>
      </c>
      <c r="U40" s="9">
        <v>2017</v>
      </c>
      <c r="V40" s="9">
        <v>2018</v>
      </c>
      <c r="W40" s="9">
        <v>2019</v>
      </c>
      <c r="X40" s="10">
        <v>2020</v>
      </c>
    </row>
    <row r="41" spans="1:24" ht="15">
      <c r="A41" s="4" t="s">
        <v>12</v>
      </c>
      <c r="B41" s="53">
        <v>0</v>
      </c>
      <c r="C41" s="54">
        <v>0</v>
      </c>
      <c r="D41" s="54">
        <v>582.536</v>
      </c>
      <c r="E41" s="54">
        <v>473.245</v>
      </c>
      <c r="F41" s="54">
        <v>566.154</v>
      </c>
      <c r="G41" s="54">
        <v>924.185</v>
      </c>
      <c r="H41" s="54">
        <v>869.234</v>
      </c>
      <c r="I41" s="54">
        <v>852.134</v>
      </c>
      <c r="J41" s="54">
        <v>1628.82</v>
      </c>
      <c r="K41" s="54">
        <v>1923.24</v>
      </c>
      <c r="L41" s="54">
        <v>1339.56</v>
      </c>
      <c r="M41" s="54">
        <v>2333.84</v>
      </c>
      <c r="N41" s="54">
        <v>2125.908</v>
      </c>
      <c r="O41" s="54">
        <v>2683</v>
      </c>
      <c r="P41" s="54">
        <v>3614</v>
      </c>
      <c r="Q41" s="54">
        <v>3209</v>
      </c>
      <c r="R41" s="54">
        <v>4342.088</v>
      </c>
      <c r="S41" s="54">
        <v>3938.555</v>
      </c>
      <c r="T41" s="54">
        <v>3974.645</v>
      </c>
      <c r="U41" s="54">
        <v>5766.108</v>
      </c>
      <c r="V41" s="54">
        <v>5585.149</v>
      </c>
      <c r="W41" s="54">
        <v>5477.757</v>
      </c>
      <c r="X41" s="55">
        <v>6860.958</v>
      </c>
    </row>
    <row r="42" spans="1:24" ht="15">
      <c r="A42" s="4" t="s">
        <v>5</v>
      </c>
      <c r="B42" s="50">
        <v>337.877</v>
      </c>
      <c r="C42" s="14">
        <v>1233.14</v>
      </c>
      <c r="D42" s="14">
        <v>1562.44</v>
      </c>
      <c r="E42" s="14">
        <v>991.732</v>
      </c>
      <c r="F42" s="14">
        <v>1027.61</v>
      </c>
      <c r="G42" s="14">
        <v>1008.75</v>
      </c>
      <c r="H42" s="14">
        <v>924.105</v>
      </c>
      <c r="I42" s="14">
        <v>1198.54</v>
      </c>
      <c r="J42" s="14">
        <v>1226.97</v>
      </c>
      <c r="K42" s="14">
        <v>852.964</v>
      </c>
      <c r="L42" s="14">
        <v>1153.83</v>
      </c>
      <c r="M42" s="14">
        <v>944.139</v>
      </c>
      <c r="N42" s="14">
        <v>566.457</v>
      </c>
      <c r="O42" s="14">
        <v>898</v>
      </c>
      <c r="P42" s="14">
        <v>772</v>
      </c>
      <c r="Q42" s="14">
        <v>428</v>
      </c>
      <c r="R42" s="14">
        <v>349.203</v>
      </c>
      <c r="S42" s="14">
        <v>428.722</v>
      </c>
      <c r="T42" s="14">
        <v>594.152</v>
      </c>
      <c r="U42" s="14">
        <v>758.433</v>
      </c>
      <c r="V42" s="14">
        <v>570.785</v>
      </c>
      <c r="W42" s="14">
        <v>568.467</v>
      </c>
      <c r="X42" s="15">
        <v>399.524</v>
      </c>
    </row>
    <row r="43" spans="1:24" ht="15">
      <c r="A43" s="4" t="s">
        <v>79</v>
      </c>
      <c r="B43" s="50">
        <v>0</v>
      </c>
      <c r="C43" s="14">
        <v>0</v>
      </c>
      <c r="D43" s="14">
        <v>194.768</v>
      </c>
      <c r="E43" s="14">
        <v>115.3</v>
      </c>
      <c r="F43" s="14">
        <v>74.289</v>
      </c>
      <c r="G43" s="14">
        <v>84.077</v>
      </c>
      <c r="H43" s="14">
        <v>145.086</v>
      </c>
      <c r="I43" s="14">
        <v>313.59</v>
      </c>
      <c r="J43" s="14">
        <v>684.727</v>
      </c>
      <c r="K43" s="14">
        <v>613.694</v>
      </c>
      <c r="L43" s="14">
        <v>489.994</v>
      </c>
      <c r="M43" s="14">
        <v>724.315</v>
      </c>
      <c r="N43" s="14">
        <v>397.742</v>
      </c>
      <c r="O43" s="14">
        <v>493</v>
      </c>
      <c r="P43" s="14">
        <v>1466</v>
      </c>
      <c r="Q43" s="14">
        <v>1358</v>
      </c>
      <c r="R43" s="14">
        <v>1669.131</v>
      </c>
      <c r="S43" s="14">
        <v>1444.162</v>
      </c>
      <c r="T43" s="14">
        <v>1790.375</v>
      </c>
      <c r="U43" s="14">
        <v>2325.912</v>
      </c>
      <c r="V43" s="14">
        <v>2102.917</v>
      </c>
      <c r="W43" s="14">
        <v>3097.021</v>
      </c>
      <c r="X43" s="15">
        <v>3207.069</v>
      </c>
    </row>
    <row r="44" spans="1:24" ht="15">
      <c r="A44" s="4" t="s">
        <v>46</v>
      </c>
      <c r="B44" s="50">
        <v>17.48</v>
      </c>
      <c r="C44" s="14">
        <v>158.664</v>
      </c>
      <c r="D44" s="14">
        <v>191.484</v>
      </c>
      <c r="E44" s="14">
        <v>192.164</v>
      </c>
      <c r="F44" s="14">
        <v>354.777</v>
      </c>
      <c r="G44" s="14">
        <v>350.303</v>
      </c>
      <c r="H44" s="14">
        <v>258.475</v>
      </c>
      <c r="I44" s="14">
        <v>370.359</v>
      </c>
      <c r="J44" s="14">
        <v>389.072</v>
      </c>
      <c r="K44" s="14">
        <v>418.822</v>
      </c>
      <c r="L44" s="14">
        <v>525.56</v>
      </c>
      <c r="M44" s="14">
        <v>462.984</v>
      </c>
      <c r="N44" s="14">
        <v>403.019</v>
      </c>
      <c r="O44" s="14">
        <v>426</v>
      </c>
      <c r="P44" s="14">
        <v>421</v>
      </c>
      <c r="Q44" s="14">
        <v>518</v>
      </c>
      <c r="R44" s="14">
        <v>294.597</v>
      </c>
      <c r="S44" s="14">
        <v>382.153</v>
      </c>
      <c r="T44" s="14">
        <v>533.606</v>
      </c>
      <c r="U44" s="14">
        <v>596.876</v>
      </c>
      <c r="V44" s="14">
        <v>618.383</v>
      </c>
      <c r="W44" s="14">
        <v>617.742</v>
      </c>
      <c r="X44" s="15">
        <v>780.719</v>
      </c>
    </row>
    <row r="45" spans="1:24" ht="15">
      <c r="A45" s="4" t="s">
        <v>41</v>
      </c>
      <c r="B45" s="50">
        <v>19.469</v>
      </c>
      <c r="C45" s="14">
        <v>170.589</v>
      </c>
      <c r="D45" s="14">
        <v>279.935</v>
      </c>
      <c r="E45" s="14">
        <v>286.998</v>
      </c>
      <c r="F45" s="14">
        <v>189.291</v>
      </c>
      <c r="G45" s="14">
        <v>207.945</v>
      </c>
      <c r="H45" s="14">
        <v>206.901</v>
      </c>
      <c r="I45" s="14">
        <v>241.957</v>
      </c>
      <c r="J45" s="14">
        <v>320.227</v>
      </c>
      <c r="K45" s="14">
        <v>331.921</v>
      </c>
      <c r="L45" s="14">
        <v>277.745</v>
      </c>
      <c r="M45" s="14">
        <v>359.687</v>
      </c>
      <c r="N45" s="14">
        <v>403.167</v>
      </c>
      <c r="O45" s="14">
        <v>443</v>
      </c>
      <c r="P45" s="14">
        <v>440</v>
      </c>
      <c r="Q45" s="14">
        <v>345</v>
      </c>
      <c r="R45" s="14">
        <v>384.342</v>
      </c>
      <c r="S45" s="14">
        <v>336.893</v>
      </c>
      <c r="T45" s="14">
        <v>445.006</v>
      </c>
      <c r="U45" s="14">
        <v>422.87</v>
      </c>
      <c r="V45" s="14">
        <v>428.658</v>
      </c>
      <c r="W45" s="14">
        <v>345.253</v>
      </c>
      <c r="X45" s="15">
        <v>365.582</v>
      </c>
    </row>
    <row r="46" spans="1:24" ht="15">
      <c r="A46" s="4" t="s">
        <v>48</v>
      </c>
      <c r="B46" s="50">
        <v>0</v>
      </c>
      <c r="C46" s="14">
        <v>0</v>
      </c>
      <c r="D46" s="14">
        <v>133.75</v>
      </c>
      <c r="E46" s="14">
        <v>119.372</v>
      </c>
      <c r="F46" s="14">
        <v>81.511</v>
      </c>
      <c r="G46" s="14">
        <v>79.624</v>
      </c>
      <c r="H46" s="14">
        <v>113.022</v>
      </c>
      <c r="I46" s="14">
        <v>109.606</v>
      </c>
      <c r="J46" s="14">
        <v>115.862</v>
      </c>
      <c r="K46" s="14">
        <v>116.014</v>
      </c>
      <c r="L46" s="14">
        <v>104.873</v>
      </c>
      <c r="M46" s="14">
        <v>138.772</v>
      </c>
      <c r="N46" s="14">
        <v>111.085</v>
      </c>
      <c r="O46" s="14">
        <v>136</v>
      </c>
      <c r="P46" s="14">
        <v>121</v>
      </c>
      <c r="Q46" s="14">
        <v>134</v>
      </c>
      <c r="R46" s="14">
        <v>109.899</v>
      </c>
      <c r="S46" s="14">
        <v>115.472</v>
      </c>
      <c r="T46" s="14">
        <v>121.692</v>
      </c>
      <c r="U46" s="14">
        <v>128.353</v>
      </c>
      <c r="V46" s="14">
        <v>155.543</v>
      </c>
      <c r="W46" s="14">
        <v>136.681</v>
      </c>
      <c r="X46" s="15">
        <v>166.819</v>
      </c>
    </row>
    <row r="47" spans="1:24" ht="15">
      <c r="A47" s="4" t="s">
        <v>142</v>
      </c>
      <c r="B47" s="50">
        <v>0</v>
      </c>
      <c r="C47" s="14">
        <v>0</v>
      </c>
      <c r="D47" s="14">
        <v>15.491</v>
      </c>
      <c r="E47" s="14">
        <v>38.483</v>
      </c>
      <c r="F47" s="14">
        <v>28.263</v>
      </c>
      <c r="G47" s="14">
        <v>17.676</v>
      </c>
      <c r="H47" s="14">
        <v>21.523</v>
      </c>
      <c r="I47" s="14">
        <v>22.465</v>
      </c>
      <c r="J47" s="14">
        <v>51.298</v>
      </c>
      <c r="K47" s="14">
        <v>61.306</v>
      </c>
      <c r="L47" s="14">
        <v>77.848</v>
      </c>
      <c r="M47" s="14">
        <v>112.609</v>
      </c>
      <c r="N47" s="14">
        <v>105.178</v>
      </c>
      <c r="O47" s="14">
        <v>54</v>
      </c>
      <c r="P47" s="14">
        <v>69</v>
      </c>
      <c r="Q47" s="14">
        <v>73</v>
      </c>
      <c r="R47" s="14">
        <v>57.093</v>
      </c>
      <c r="S47" s="14">
        <v>41.368</v>
      </c>
      <c r="T47" s="14">
        <v>33.081</v>
      </c>
      <c r="U47" s="14">
        <v>33.24</v>
      </c>
      <c r="V47" s="14">
        <v>48.068</v>
      </c>
      <c r="W47" s="14">
        <v>54.449</v>
      </c>
      <c r="X47" s="15">
        <v>90.706</v>
      </c>
    </row>
    <row r="48" spans="1:24" ht="15">
      <c r="A48" s="4" t="s">
        <v>17</v>
      </c>
      <c r="B48" s="50">
        <v>0.195</v>
      </c>
      <c r="C48" s="14">
        <v>107.758</v>
      </c>
      <c r="D48" s="14">
        <v>38.521</v>
      </c>
      <c r="E48" s="14">
        <v>24.4</v>
      </c>
      <c r="F48" s="14">
        <v>9.677</v>
      </c>
      <c r="G48" s="14">
        <v>28.483</v>
      </c>
      <c r="H48" s="14">
        <v>18.485</v>
      </c>
      <c r="I48" s="14">
        <v>23.173</v>
      </c>
      <c r="J48" s="14">
        <v>99.174</v>
      </c>
      <c r="K48" s="14">
        <v>32.857</v>
      </c>
      <c r="L48" s="14">
        <v>98.794</v>
      </c>
      <c r="M48" s="14">
        <v>101.663</v>
      </c>
      <c r="N48" s="14">
        <v>75.745</v>
      </c>
      <c r="O48" s="14">
        <v>205</v>
      </c>
      <c r="P48" s="14">
        <v>271</v>
      </c>
      <c r="Q48" s="14">
        <v>345</v>
      </c>
      <c r="R48" s="14">
        <v>664.077</v>
      </c>
      <c r="S48" s="14">
        <v>617.924</v>
      </c>
      <c r="T48" s="14">
        <v>599.663</v>
      </c>
      <c r="U48" s="14">
        <v>537.436</v>
      </c>
      <c r="V48" s="14">
        <v>416.895</v>
      </c>
      <c r="W48" s="14">
        <v>544.593</v>
      </c>
      <c r="X48" s="15">
        <v>740.51</v>
      </c>
    </row>
    <row r="49" spans="1:24" ht="15">
      <c r="A49" s="4" t="s">
        <v>75</v>
      </c>
      <c r="B49" s="50">
        <v>158.106</v>
      </c>
      <c r="C49" s="14">
        <v>148.084</v>
      </c>
      <c r="D49" s="14">
        <v>233.992</v>
      </c>
      <c r="E49" s="14">
        <v>258.372</v>
      </c>
      <c r="F49" s="14">
        <v>152.963</v>
      </c>
      <c r="G49" s="14">
        <v>61.1</v>
      </c>
      <c r="H49" s="14">
        <v>100.289</v>
      </c>
      <c r="I49" s="14">
        <v>58.705</v>
      </c>
      <c r="J49" s="14">
        <v>98.953</v>
      </c>
      <c r="K49" s="14">
        <v>80.017</v>
      </c>
      <c r="L49" s="14">
        <v>82.474</v>
      </c>
      <c r="M49" s="14">
        <v>94.939</v>
      </c>
      <c r="N49" s="14">
        <v>89.52</v>
      </c>
      <c r="O49" s="14">
        <v>38</v>
      </c>
      <c r="P49" s="14">
        <v>20</v>
      </c>
      <c r="Q49" s="14">
        <v>33</v>
      </c>
      <c r="R49" s="14">
        <v>40.019</v>
      </c>
      <c r="S49" s="14">
        <v>30.388</v>
      </c>
      <c r="T49" s="14">
        <v>37.586</v>
      </c>
      <c r="U49" s="14">
        <v>34.688</v>
      </c>
      <c r="V49" s="14">
        <v>46.933</v>
      </c>
      <c r="W49" s="14">
        <v>57.206</v>
      </c>
      <c r="X49" s="15">
        <v>53.989</v>
      </c>
    </row>
    <row r="50" spans="1:24" ht="15">
      <c r="A50" s="4" t="s">
        <v>56</v>
      </c>
      <c r="B50" s="50">
        <v>83.7</v>
      </c>
      <c r="C50" s="14">
        <v>4.3</v>
      </c>
      <c r="D50" s="14">
        <v>33.954</v>
      </c>
      <c r="E50" s="14">
        <v>40.703</v>
      </c>
      <c r="F50" s="14">
        <v>9.221</v>
      </c>
      <c r="G50" s="14">
        <v>38.294</v>
      </c>
      <c r="H50" s="14">
        <v>90.405</v>
      </c>
      <c r="I50" s="14">
        <v>83.33</v>
      </c>
      <c r="J50" s="14">
        <v>61.725</v>
      </c>
      <c r="K50" s="14">
        <v>54.141</v>
      </c>
      <c r="L50" s="14">
        <v>44.397</v>
      </c>
      <c r="M50" s="14">
        <v>92.102</v>
      </c>
      <c r="N50" s="14">
        <v>146.882</v>
      </c>
      <c r="O50" s="14">
        <v>194</v>
      </c>
      <c r="P50" s="14">
        <v>141</v>
      </c>
      <c r="Q50" s="14">
        <v>191</v>
      </c>
      <c r="R50" s="14">
        <v>193.742</v>
      </c>
      <c r="S50" s="14">
        <v>188.289</v>
      </c>
      <c r="T50" s="14">
        <v>126.146</v>
      </c>
      <c r="U50" s="14">
        <v>167.267</v>
      </c>
      <c r="V50" s="14">
        <v>230.935</v>
      </c>
      <c r="W50" s="14">
        <v>228.194</v>
      </c>
      <c r="X50" s="15">
        <v>187.83</v>
      </c>
    </row>
    <row r="51" spans="1:24" ht="15">
      <c r="A51" s="4" t="s">
        <v>13</v>
      </c>
      <c r="B51" s="50">
        <v>0</v>
      </c>
      <c r="C51" s="14">
        <v>0</v>
      </c>
      <c r="D51" s="14">
        <v>6.339</v>
      </c>
      <c r="E51" s="14">
        <v>21.955</v>
      </c>
      <c r="F51" s="14">
        <v>14.45</v>
      </c>
      <c r="G51" s="14">
        <v>33.721</v>
      </c>
      <c r="H51" s="14">
        <v>30.739</v>
      </c>
      <c r="I51" s="14">
        <v>29.157</v>
      </c>
      <c r="J51" s="14">
        <v>22.405</v>
      </c>
      <c r="K51" s="14">
        <v>32.181</v>
      </c>
      <c r="L51" s="14">
        <v>21.89</v>
      </c>
      <c r="M51" s="14">
        <v>18.917</v>
      </c>
      <c r="N51" s="14">
        <v>23.531</v>
      </c>
      <c r="O51" s="14">
        <v>23</v>
      </c>
      <c r="P51" s="14">
        <v>33</v>
      </c>
      <c r="Q51" s="14">
        <v>33</v>
      </c>
      <c r="R51" s="14">
        <v>30.445</v>
      </c>
      <c r="S51" s="14">
        <v>24.718</v>
      </c>
      <c r="T51" s="14">
        <v>14.443</v>
      </c>
      <c r="U51" s="14">
        <v>11.793</v>
      </c>
      <c r="V51" s="14">
        <v>16.427</v>
      </c>
      <c r="W51" s="14">
        <v>16.298</v>
      </c>
      <c r="X51" s="15">
        <v>18.566</v>
      </c>
    </row>
    <row r="52" spans="1:24" ht="15.75" thickBot="1">
      <c r="A52" s="4" t="s">
        <v>14</v>
      </c>
      <c r="B52" s="52">
        <v>496.309</v>
      </c>
      <c r="C52" s="51">
        <v>828.238</v>
      </c>
      <c r="D52" s="51">
        <v>526.747</v>
      </c>
      <c r="E52" s="51">
        <v>501.835</v>
      </c>
      <c r="F52" s="51">
        <v>482.856</v>
      </c>
      <c r="G52" s="51">
        <v>560.659</v>
      </c>
      <c r="H52" s="51">
        <v>737.029</v>
      </c>
      <c r="I52" s="51">
        <v>703.83</v>
      </c>
      <c r="J52" s="51">
        <v>644.503</v>
      </c>
      <c r="K52" s="51">
        <v>831.784</v>
      </c>
      <c r="L52" s="51">
        <v>860.569</v>
      </c>
      <c r="M52" s="51">
        <v>880.189</v>
      </c>
      <c r="N52" s="51">
        <v>1184.871</v>
      </c>
      <c r="O52" s="51">
        <v>1364</v>
      </c>
      <c r="P52" s="51">
        <v>1697</v>
      </c>
      <c r="Q52" s="51">
        <v>1808</v>
      </c>
      <c r="R52" s="51">
        <v>1947.102</v>
      </c>
      <c r="S52" s="51">
        <v>1823.45</v>
      </c>
      <c r="T52" s="51">
        <v>1976.772</v>
      </c>
      <c r="U52" s="51">
        <v>2266.516</v>
      </c>
      <c r="V52" s="51">
        <f>(V53-SUM(V41:V51))</f>
        <v>2435.303</v>
      </c>
      <c r="W52" s="51">
        <f>(W53-SUM(W41:W51))</f>
        <v>2699.8639999999978</v>
      </c>
      <c r="X52" s="56">
        <f>(X53-SUM(X41:X51))</f>
        <v>2734.276</v>
      </c>
    </row>
    <row r="53" spans="1:24" ht="15.75" thickBot="1">
      <c r="A53" s="2" t="s">
        <v>15</v>
      </c>
      <c r="B53" s="35">
        <v>1113.136</v>
      </c>
      <c r="C53" s="16">
        <v>2650.773</v>
      </c>
      <c r="D53" s="16">
        <v>3799.957</v>
      </c>
      <c r="E53" s="16">
        <v>3064.559</v>
      </c>
      <c r="F53" s="16">
        <v>2991.062</v>
      </c>
      <c r="G53" s="16">
        <v>3394.817</v>
      </c>
      <c r="H53" s="16">
        <v>3515.293</v>
      </c>
      <c r="I53" s="16">
        <v>4006.846</v>
      </c>
      <c r="J53" s="16">
        <v>5343.736</v>
      </c>
      <c r="K53" s="16">
        <v>5348.941</v>
      </c>
      <c r="L53" s="16">
        <v>5077.534</v>
      </c>
      <c r="M53" s="16">
        <v>6264.156</v>
      </c>
      <c r="N53" s="16">
        <v>5633.105</v>
      </c>
      <c r="O53" s="16">
        <v>6957</v>
      </c>
      <c r="P53" s="16">
        <v>9065</v>
      </c>
      <c r="Q53" s="16">
        <v>8475</v>
      </c>
      <c r="R53" s="16">
        <v>10081.738</v>
      </c>
      <c r="S53" s="16">
        <v>9372.094</v>
      </c>
      <c r="T53" s="16">
        <v>10247.167</v>
      </c>
      <c r="U53" s="16">
        <f>SUM(U41:U52)</f>
        <v>13049.491999999998</v>
      </c>
      <c r="V53" s="16">
        <v>12655.996</v>
      </c>
      <c r="W53" s="16">
        <v>13843.525</v>
      </c>
      <c r="X53" s="17">
        <v>15606.548</v>
      </c>
    </row>
    <row r="54" spans="1:21" ht="15">
      <c r="A54" s="6"/>
      <c r="T54" s="1"/>
      <c r="U54" s="1"/>
    </row>
    <row r="55" spans="1:21" ht="15.75" thickBot="1">
      <c r="A55" s="6" t="s">
        <v>168</v>
      </c>
      <c r="T55" s="1"/>
      <c r="U55" s="1"/>
    </row>
    <row r="56" spans="1:24" ht="15.75" thickBot="1">
      <c r="A56" s="2" t="s">
        <v>2</v>
      </c>
      <c r="B56" s="11">
        <v>1980</v>
      </c>
      <c r="C56" s="9">
        <v>1990</v>
      </c>
      <c r="D56" s="9">
        <v>2000</v>
      </c>
      <c r="E56" s="9">
        <v>2001</v>
      </c>
      <c r="F56" s="9">
        <v>2002</v>
      </c>
      <c r="G56" s="9">
        <v>2003</v>
      </c>
      <c r="H56" s="9">
        <v>2004</v>
      </c>
      <c r="I56" s="9">
        <v>2005</v>
      </c>
      <c r="J56" s="9">
        <v>2006</v>
      </c>
      <c r="K56" s="9">
        <v>2007</v>
      </c>
      <c r="L56" s="9">
        <v>2008</v>
      </c>
      <c r="M56" s="9">
        <v>2009</v>
      </c>
      <c r="N56" s="9">
        <v>2010</v>
      </c>
      <c r="O56" s="9">
        <v>2011</v>
      </c>
      <c r="P56" s="9">
        <v>2012</v>
      </c>
      <c r="Q56" s="9">
        <v>2013</v>
      </c>
      <c r="R56" s="9">
        <v>2014</v>
      </c>
      <c r="S56" s="9">
        <v>2015</v>
      </c>
      <c r="T56" s="9">
        <v>2016</v>
      </c>
      <c r="U56" s="9">
        <v>2017</v>
      </c>
      <c r="V56" s="9">
        <v>2018</v>
      </c>
      <c r="W56" s="9">
        <v>2019</v>
      </c>
      <c r="X56" s="10">
        <v>2020</v>
      </c>
    </row>
    <row r="57" spans="1:24" ht="15">
      <c r="A57" s="4" t="s">
        <v>12</v>
      </c>
      <c r="B57" s="50">
        <v>0</v>
      </c>
      <c r="C57" s="14">
        <v>0</v>
      </c>
      <c r="D57" s="14">
        <v>350000</v>
      </c>
      <c r="E57" s="14">
        <v>216653</v>
      </c>
      <c r="F57" s="14">
        <v>334585</v>
      </c>
      <c r="G57" s="14">
        <v>548237</v>
      </c>
      <c r="H57" s="14">
        <v>528474</v>
      </c>
      <c r="I57" s="14">
        <v>545785</v>
      </c>
      <c r="J57" s="14">
        <v>922360</v>
      </c>
      <c r="K57" s="14">
        <v>1521430</v>
      </c>
      <c r="L57" s="14">
        <v>1616780</v>
      </c>
      <c r="M57" s="14">
        <v>1618440</v>
      </c>
      <c r="N57" s="14">
        <v>1740148</v>
      </c>
      <c r="O57" s="14">
        <v>3146065</v>
      </c>
      <c r="P57" s="14">
        <v>3974357</v>
      </c>
      <c r="Q57" s="14">
        <v>3281272</v>
      </c>
      <c r="R57" s="14">
        <v>3554343</v>
      </c>
      <c r="S57" s="14">
        <v>3023550</v>
      </c>
      <c r="T57" s="54">
        <v>3090699</v>
      </c>
      <c r="U57" s="54">
        <v>4309046</v>
      </c>
      <c r="V57" s="54">
        <v>4113360</v>
      </c>
      <c r="W57" s="54">
        <v>3698176</v>
      </c>
      <c r="X57" s="55">
        <v>5319878</v>
      </c>
    </row>
    <row r="58" spans="1:24" ht="15">
      <c r="A58" s="4" t="s">
        <v>5</v>
      </c>
      <c r="B58" s="50">
        <v>182978</v>
      </c>
      <c r="C58" s="14">
        <v>547989</v>
      </c>
      <c r="D58" s="14">
        <v>565165</v>
      </c>
      <c r="E58" s="14">
        <v>417960</v>
      </c>
      <c r="F58" s="14">
        <v>535612</v>
      </c>
      <c r="G58" s="14">
        <v>552728</v>
      </c>
      <c r="H58" s="14">
        <v>561554</v>
      </c>
      <c r="I58" s="14">
        <v>718170</v>
      </c>
      <c r="J58" s="14">
        <v>699233</v>
      </c>
      <c r="K58" s="14">
        <v>630051</v>
      </c>
      <c r="L58" s="14">
        <v>1501470</v>
      </c>
      <c r="M58" s="14">
        <v>734290</v>
      </c>
      <c r="N58" s="14">
        <v>538907</v>
      </c>
      <c r="O58" s="14">
        <v>1144665</v>
      </c>
      <c r="P58" s="14">
        <v>902820</v>
      </c>
      <c r="Q58" s="14">
        <v>501263</v>
      </c>
      <c r="R58" s="14">
        <v>366523</v>
      </c>
      <c r="S58" s="14">
        <v>391958</v>
      </c>
      <c r="T58" s="14">
        <v>483848</v>
      </c>
      <c r="U58" s="14">
        <v>602142</v>
      </c>
      <c r="V58" s="14">
        <v>465273</v>
      </c>
      <c r="W58" s="14">
        <v>427474</v>
      </c>
      <c r="X58" s="15">
        <v>322487</v>
      </c>
    </row>
    <row r="59" spans="1:24" ht="15">
      <c r="A59" s="4" t="s">
        <v>79</v>
      </c>
      <c r="B59" s="50">
        <v>0</v>
      </c>
      <c r="C59" s="14">
        <v>0</v>
      </c>
      <c r="D59" s="14">
        <v>72238</v>
      </c>
      <c r="E59" s="14">
        <v>46816</v>
      </c>
      <c r="F59" s="14">
        <v>40137</v>
      </c>
      <c r="G59" s="14">
        <v>48918</v>
      </c>
      <c r="H59" s="14">
        <v>93069</v>
      </c>
      <c r="I59" s="14">
        <v>192251</v>
      </c>
      <c r="J59" s="14">
        <v>385315</v>
      </c>
      <c r="K59" s="14">
        <v>466541</v>
      </c>
      <c r="L59" s="14">
        <v>678867</v>
      </c>
      <c r="M59" s="14">
        <v>576521</v>
      </c>
      <c r="N59" s="14">
        <v>379106</v>
      </c>
      <c r="O59" s="14">
        <v>608894</v>
      </c>
      <c r="P59" s="14">
        <v>1660717</v>
      </c>
      <c r="Q59" s="14">
        <v>1474069</v>
      </c>
      <c r="R59" s="14">
        <v>1461083</v>
      </c>
      <c r="S59" s="14">
        <v>1190163</v>
      </c>
      <c r="T59" s="14">
        <v>1440137</v>
      </c>
      <c r="U59" s="14">
        <v>1779248</v>
      </c>
      <c r="V59" s="14">
        <v>1602131</v>
      </c>
      <c r="W59" s="14">
        <v>2206104</v>
      </c>
      <c r="X59" s="15">
        <v>2472067</v>
      </c>
    </row>
    <row r="60" spans="1:24" ht="15">
      <c r="A60" s="4" t="s">
        <v>46</v>
      </c>
      <c r="B60" s="50">
        <v>16169</v>
      </c>
      <c r="C60" s="14">
        <v>95013</v>
      </c>
      <c r="D60" s="14">
        <v>92113</v>
      </c>
      <c r="E60" s="14">
        <v>94308</v>
      </c>
      <c r="F60" s="14">
        <v>224808</v>
      </c>
      <c r="G60" s="14">
        <v>239412</v>
      </c>
      <c r="H60" s="14">
        <v>190654</v>
      </c>
      <c r="I60" s="14">
        <v>276292</v>
      </c>
      <c r="J60" s="14">
        <v>285154</v>
      </c>
      <c r="K60" s="14">
        <v>407043</v>
      </c>
      <c r="L60" s="14">
        <v>863028</v>
      </c>
      <c r="M60" s="14">
        <v>514301</v>
      </c>
      <c r="N60" s="14">
        <v>421182</v>
      </c>
      <c r="O60" s="14">
        <v>629404</v>
      </c>
      <c r="P60" s="14">
        <v>577883</v>
      </c>
      <c r="Q60" s="14">
        <v>707130</v>
      </c>
      <c r="R60" s="14">
        <v>343587</v>
      </c>
      <c r="S60" s="14">
        <v>384858</v>
      </c>
      <c r="T60" s="14">
        <v>518088</v>
      </c>
      <c r="U60" s="14">
        <v>569211</v>
      </c>
      <c r="V60" s="14">
        <v>547846</v>
      </c>
      <c r="W60" s="14">
        <v>542278</v>
      </c>
      <c r="X60" s="15">
        <v>737353</v>
      </c>
    </row>
    <row r="61" spans="1:24" ht="15">
      <c r="A61" s="4" t="s">
        <v>41</v>
      </c>
      <c r="B61" s="50">
        <v>15545</v>
      </c>
      <c r="C61" s="14">
        <v>104032</v>
      </c>
      <c r="D61" s="14">
        <v>127828</v>
      </c>
      <c r="E61" s="14">
        <v>140578</v>
      </c>
      <c r="F61" s="14">
        <v>128675</v>
      </c>
      <c r="G61" s="14">
        <v>148129</v>
      </c>
      <c r="H61" s="14">
        <v>168629</v>
      </c>
      <c r="I61" s="14">
        <v>207864</v>
      </c>
      <c r="J61" s="14">
        <v>266471</v>
      </c>
      <c r="K61" s="14">
        <v>350972</v>
      </c>
      <c r="L61" s="14">
        <v>473544</v>
      </c>
      <c r="M61" s="14">
        <v>439420</v>
      </c>
      <c r="N61" s="14">
        <v>464476</v>
      </c>
      <c r="O61" s="14">
        <v>675501</v>
      </c>
      <c r="P61" s="14">
        <v>639021</v>
      </c>
      <c r="Q61" s="14">
        <v>504371</v>
      </c>
      <c r="R61" s="14">
        <v>482017</v>
      </c>
      <c r="S61" s="14">
        <v>386943</v>
      </c>
      <c r="T61" s="14">
        <v>452412</v>
      </c>
      <c r="U61" s="14">
        <v>402644</v>
      </c>
      <c r="V61" s="14">
        <v>423285</v>
      </c>
      <c r="W61" s="14">
        <v>354535</v>
      </c>
      <c r="X61" s="15">
        <v>399843</v>
      </c>
    </row>
    <row r="62" spans="1:24" ht="15">
      <c r="A62" s="4" t="s">
        <v>48</v>
      </c>
      <c r="B62" s="50">
        <v>0</v>
      </c>
      <c r="C62" s="14">
        <v>0</v>
      </c>
      <c r="D62" s="14">
        <v>74890</v>
      </c>
      <c r="E62" s="14">
        <v>73453</v>
      </c>
      <c r="F62" s="14">
        <v>67735</v>
      </c>
      <c r="G62" s="14">
        <v>73993</v>
      </c>
      <c r="H62" s="14">
        <v>106458</v>
      </c>
      <c r="I62" s="14">
        <v>110543</v>
      </c>
      <c r="J62" s="14">
        <v>119125</v>
      </c>
      <c r="K62" s="14">
        <v>134684</v>
      </c>
      <c r="L62" s="14">
        <v>204204</v>
      </c>
      <c r="M62" s="14">
        <v>198921</v>
      </c>
      <c r="N62" s="14">
        <v>156164</v>
      </c>
      <c r="O62" s="14">
        <v>239288</v>
      </c>
      <c r="P62" s="14">
        <v>197898</v>
      </c>
      <c r="Q62" s="14">
        <v>222674</v>
      </c>
      <c r="R62" s="14">
        <v>168018</v>
      </c>
      <c r="S62" s="14">
        <v>152570</v>
      </c>
      <c r="T62" s="14">
        <v>149508</v>
      </c>
      <c r="U62" s="14">
        <v>153065</v>
      </c>
      <c r="V62" s="14">
        <v>185553</v>
      </c>
      <c r="W62" s="14">
        <v>152345</v>
      </c>
      <c r="X62" s="15">
        <v>190410</v>
      </c>
    </row>
    <row r="63" spans="1:24" ht="15">
      <c r="A63" s="4" t="s">
        <v>17</v>
      </c>
      <c r="B63" s="50">
        <v>182</v>
      </c>
      <c r="C63" s="14">
        <v>81597</v>
      </c>
      <c r="D63" s="14">
        <v>21727</v>
      </c>
      <c r="E63" s="14">
        <v>14048</v>
      </c>
      <c r="F63" s="14">
        <v>7447</v>
      </c>
      <c r="G63" s="14">
        <v>22684</v>
      </c>
      <c r="H63" s="14">
        <v>16457</v>
      </c>
      <c r="I63" s="14">
        <v>21569</v>
      </c>
      <c r="J63" s="14">
        <v>68891</v>
      </c>
      <c r="K63" s="14">
        <v>26742</v>
      </c>
      <c r="L63" s="14">
        <v>164752</v>
      </c>
      <c r="M63" s="14">
        <v>110923</v>
      </c>
      <c r="N63" s="14">
        <v>100287</v>
      </c>
      <c r="O63" s="14">
        <v>338753</v>
      </c>
      <c r="P63" s="14">
        <v>416572</v>
      </c>
      <c r="Q63" s="14">
        <v>495132</v>
      </c>
      <c r="R63" s="14">
        <v>788514</v>
      </c>
      <c r="S63" s="14">
        <v>680055</v>
      </c>
      <c r="T63" s="14">
        <v>636101</v>
      </c>
      <c r="U63" s="14">
        <v>548735</v>
      </c>
      <c r="V63" s="14">
        <v>421678</v>
      </c>
      <c r="W63" s="14">
        <v>492592</v>
      </c>
      <c r="X63" s="15">
        <v>728164</v>
      </c>
    </row>
    <row r="64" spans="1:24" ht="15">
      <c r="A64" s="4" t="s">
        <v>75</v>
      </c>
      <c r="B64" s="50">
        <v>93764</v>
      </c>
      <c r="C64" s="14">
        <v>81701</v>
      </c>
      <c r="D64" s="14">
        <v>123092</v>
      </c>
      <c r="E64" s="14">
        <v>118051</v>
      </c>
      <c r="F64" s="14">
        <v>89295</v>
      </c>
      <c r="G64" s="14">
        <v>41884</v>
      </c>
      <c r="H64" s="14">
        <v>74425</v>
      </c>
      <c r="I64" s="14">
        <v>56303</v>
      </c>
      <c r="J64" s="14">
        <v>83269</v>
      </c>
      <c r="K64" s="14">
        <v>78200</v>
      </c>
      <c r="L64" s="14">
        <v>86906</v>
      </c>
      <c r="M64" s="14">
        <v>104731</v>
      </c>
      <c r="N64" s="14">
        <v>99515</v>
      </c>
      <c r="O64" s="14">
        <v>59913</v>
      </c>
      <c r="P64" s="14">
        <v>39740</v>
      </c>
      <c r="Q64" s="14">
        <v>50544</v>
      </c>
      <c r="R64" s="14">
        <v>61145</v>
      </c>
      <c r="S64" s="14">
        <v>43328</v>
      </c>
      <c r="T64" s="14">
        <v>50300</v>
      </c>
      <c r="U64" s="14">
        <v>44415</v>
      </c>
      <c r="V64" s="14">
        <v>55146</v>
      </c>
      <c r="W64" s="14">
        <v>72313</v>
      </c>
      <c r="X64" s="15">
        <v>71587</v>
      </c>
    </row>
    <row r="65" spans="1:24" ht="15">
      <c r="A65" s="4" t="s">
        <v>42</v>
      </c>
      <c r="B65" s="50">
        <v>106416</v>
      </c>
      <c r="C65" s="14">
        <v>38378</v>
      </c>
      <c r="D65" s="14">
        <v>33982</v>
      </c>
      <c r="E65" s="14">
        <v>30554</v>
      </c>
      <c r="F65" s="14">
        <v>36509</v>
      </c>
      <c r="G65" s="14">
        <v>44271</v>
      </c>
      <c r="H65" s="14">
        <v>56085</v>
      </c>
      <c r="I65" s="14">
        <v>45219</v>
      </c>
      <c r="J65" s="14">
        <v>44520</v>
      </c>
      <c r="K65" s="14">
        <v>88471</v>
      </c>
      <c r="L65" s="14">
        <v>139703</v>
      </c>
      <c r="M65" s="14">
        <v>87091</v>
      </c>
      <c r="N65" s="14">
        <v>103888</v>
      </c>
      <c r="O65" s="14">
        <v>195506</v>
      </c>
      <c r="P65" s="14">
        <v>220723</v>
      </c>
      <c r="Q65" s="14">
        <v>190477</v>
      </c>
      <c r="R65" s="14">
        <v>197658</v>
      </c>
      <c r="S65" s="14">
        <v>165503</v>
      </c>
      <c r="T65" s="14">
        <v>166555</v>
      </c>
      <c r="U65" s="14">
        <v>178186</v>
      </c>
      <c r="V65" s="14">
        <v>179056</v>
      </c>
      <c r="W65" s="14">
        <v>226437</v>
      </c>
      <c r="X65" s="15">
        <v>220949</v>
      </c>
    </row>
    <row r="66" spans="1:24" ht="15">
      <c r="A66" s="4" t="s">
        <v>36</v>
      </c>
      <c r="B66" s="50">
        <v>5274</v>
      </c>
      <c r="C66" s="14">
        <v>83972</v>
      </c>
      <c r="D66" s="14">
        <v>36318</v>
      </c>
      <c r="E66" s="14">
        <v>34417</v>
      </c>
      <c r="F66" s="14">
        <v>40395</v>
      </c>
      <c r="G66" s="14">
        <v>38996</v>
      </c>
      <c r="H66" s="14">
        <v>48548</v>
      </c>
      <c r="I66" s="14">
        <v>53139</v>
      </c>
      <c r="J66" s="14">
        <v>55600</v>
      </c>
      <c r="K66" s="14">
        <v>61017</v>
      </c>
      <c r="L66" s="14">
        <v>158141</v>
      </c>
      <c r="M66" s="14">
        <v>86998</v>
      </c>
      <c r="N66" s="14">
        <v>103492</v>
      </c>
      <c r="O66" s="14">
        <v>142896</v>
      </c>
      <c r="P66" s="14">
        <v>171124</v>
      </c>
      <c r="Q66" s="14">
        <v>150036</v>
      </c>
      <c r="R66" s="14">
        <v>168934</v>
      </c>
      <c r="S66" s="14">
        <v>162859</v>
      </c>
      <c r="T66" s="14">
        <v>218927</v>
      </c>
      <c r="U66" s="14">
        <v>0</v>
      </c>
      <c r="V66" s="14">
        <v>236780</v>
      </c>
      <c r="W66" s="14">
        <v>239120</v>
      </c>
      <c r="X66" s="15">
        <v>252693</v>
      </c>
    </row>
    <row r="67" spans="1:24" ht="15">
      <c r="A67" s="4" t="s">
        <v>13</v>
      </c>
      <c r="B67" s="50">
        <v>0</v>
      </c>
      <c r="C67" s="14">
        <v>0</v>
      </c>
      <c r="D67" s="14">
        <v>9319</v>
      </c>
      <c r="E67" s="14">
        <v>11677</v>
      </c>
      <c r="F67" s="14">
        <v>10994</v>
      </c>
      <c r="G67" s="14">
        <v>25949</v>
      </c>
      <c r="H67" s="14">
        <v>24098</v>
      </c>
      <c r="I67" s="14">
        <v>23533</v>
      </c>
      <c r="J67" s="14">
        <v>21381</v>
      </c>
      <c r="K67" s="14">
        <v>34449</v>
      </c>
      <c r="L67" s="14">
        <v>33303</v>
      </c>
      <c r="M67" s="14">
        <v>21910</v>
      </c>
      <c r="N67" s="14">
        <v>27754</v>
      </c>
      <c r="O67" s="14">
        <v>35433</v>
      </c>
      <c r="P67" s="14">
        <v>49989</v>
      </c>
      <c r="Q67" s="14">
        <v>52025</v>
      </c>
      <c r="R67" s="14">
        <v>45903</v>
      </c>
      <c r="S67" s="14">
        <v>37433</v>
      </c>
      <c r="T67" s="14">
        <v>17842</v>
      </c>
      <c r="U67" s="14">
        <v>13217</v>
      </c>
      <c r="V67" s="14">
        <v>20879</v>
      </c>
      <c r="W67" s="14">
        <v>21840</v>
      </c>
      <c r="X67" s="15">
        <v>27296</v>
      </c>
    </row>
    <row r="68" spans="1:24" ht="15.75" thickBot="1">
      <c r="A68" s="4" t="s">
        <v>14</v>
      </c>
      <c r="B68" s="50">
        <v>58416</v>
      </c>
      <c r="C68" s="14">
        <v>226699</v>
      </c>
      <c r="D68" s="14">
        <v>120763</v>
      </c>
      <c r="E68" s="14">
        <v>111250</v>
      </c>
      <c r="F68" s="14">
        <v>121822</v>
      </c>
      <c r="G68" s="14">
        <v>130109</v>
      </c>
      <c r="H68" s="14">
        <v>191963</v>
      </c>
      <c r="I68" s="14">
        <v>249881</v>
      </c>
      <c r="J68" s="14">
        <v>384860</v>
      </c>
      <c r="K68" s="14">
        <v>802478</v>
      </c>
      <c r="L68" s="14">
        <v>1306875</v>
      </c>
      <c r="M68" s="14">
        <v>1012758</v>
      </c>
      <c r="N68" s="14">
        <v>1463111</v>
      </c>
      <c r="O68" s="14">
        <v>2211746</v>
      </c>
      <c r="P68" s="14">
        <v>2358051</v>
      </c>
      <c r="Q68" s="14">
        <v>2617629</v>
      </c>
      <c r="R68" s="14">
        <v>2013031</v>
      </c>
      <c r="S68" s="14">
        <v>1688943</v>
      </c>
      <c r="T68" s="51">
        <v>1697674</v>
      </c>
      <c r="U68" s="51">
        <v>2218440</v>
      </c>
      <c r="V68" s="51">
        <f>(V69-SUM(V57:V67))</f>
        <v>2151453</v>
      </c>
      <c r="W68" s="51">
        <f>(W69-SUM(W57:W67))</f>
        <v>2211942</v>
      </c>
      <c r="X68" s="56">
        <f>(X69-SUM(X57:X67))</f>
        <v>2459261</v>
      </c>
    </row>
    <row r="69" spans="1:24" ht="15.75" thickBot="1">
      <c r="A69" s="2" t="s">
        <v>15</v>
      </c>
      <c r="B69" s="35">
        <v>725618</v>
      </c>
      <c r="C69" s="16">
        <v>1392053</v>
      </c>
      <c r="D69" s="16">
        <v>1758318</v>
      </c>
      <c r="E69" s="16">
        <v>1468225</v>
      </c>
      <c r="F69" s="16">
        <v>1795368</v>
      </c>
      <c r="G69" s="16">
        <v>2158478</v>
      </c>
      <c r="H69" s="16">
        <v>2413070</v>
      </c>
      <c r="I69" s="16">
        <v>2796509</v>
      </c>
      <c r="J69" s="16">
        <v>3473846</v>
      </c>
      <c r="K69" s="16">
        <v>4602078</v>
      </c>
      <c r="L69" s="16">
        <v>7227573</v>
      </c>
      <c r="M69" s="16">
        <v>5506304</v>
      </c>
      <c r="N69" s="16">
        <v>5598030</v>
      </c>
      <c r="O69" s="16">
        <v>9428064</v>
      </c>
      <c r="P69" s="16">
        <v>11208895</v>
      </c>
      <c r="Q69" s="16">
        <v>10246622</v>
      </c>
      <c r="R69" s="16">
        <v>9650756</v>
      </c>
      <c r="S69" s="16">
        <v>8308163</v>
      </c>
      <c r="T69" s="16">
        <v>8922091</v>
      </c>
      <c r="U69" s="16">
        <f>SUM(U57:U68)</f>
        <v>10818349</v>
      </c>
      <c r="V69" s="16">
        <v>10402440</v>
      </c>
      <c r="W69" s="16">
        <v>10645156</v>
      </c>
      <c r="X69" s="17">
        <v>13201988</v>
      </c>
    </row>
    <row r="70" spans="20:21" ht="15">
      <c r="T70" s="1"/>
      <c r="U70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F17" sqref="F17"/>
    </sheetView>
  </sheetViews>
  <sheetFormatPr defaultColWidth="11.421875" defaultRowHeight="15"/>
  <cols>
    <col min="1" max="1" width="27.28125" style="0" customWidth="1"/>
  </cols>
  <sheetData>
    <row r="1" ht="15">
      <c r="A1" s="6" t="s">
        <v>169</v>
      </c>
    </row>
    <row r="2" ht="15.75" thickBot="1">
      <c r="A2" s="6"/>
    </row>
    <row r="3" spans="1:42" ht="15">
      <c r="A3" s="87" t="s">
        <v>170</v>
      </c>
      <c r="B3" s="95">
        <v>1980</v>
      </c>
      <c r="C3" s="38">
        <v>1981</v>
      </c>
      <c r="D3" s="38">
        <v>1982</v>
      </c>
      <c r="E3" s="38">
        <v>1983</v>
      </c>
      <c r="F3" s="38">
        <v>1984</v>
      </c>
      <c r="G3" s="38">
        <v>1985</v>
      </c>
      <c r="H3" s="38">
        <v>1986</v>
      </c>
      <c r="I3" s="38">
        <v>1987</v>
      </c>
      <c r="J3" s="38">
        <v>1988</v>
      </c>
      <c r="K3" s="38">
        <v>1989</v>
      </c>
      <c r="L3" s="38">
        <v>1990</v>
      </c>
      <c r="M3" s="38">
        <v>1991</v>
      </c>
      <c r="N3" s="38">
        <v>1992</v>
      </c>
      <c r="O3" s="38">
        <v>1993</v>
      </c>
      <c r="P3" s="38">
        <v>1994</v>
      </c>
      <c r="Q3" s="38">
        <v>1995</v>
      </c>
      <c r="R3" s="38">
        <v>1996</v>
      </c>
      <c r="S3" s="38">
        <v>1997</v>
      </c>
      <c r="T3" s="38">
        <v>1998</v>
      </c>
      <c r="U3" s="38">
        <v>1999</v>
      </c>
      <c r="V3" s="38">
        <v>2000</v>
      </c>
      <c r="W3" s="38">
        <v>2001</v>
      </c>
      <c r="X3" s="38">
        <v>2002</v>
      </c>
      <c r="Y3" s="38">
        <v>2003</v>
      </c>
      <c r="Z3" s="38">
        <v>2004</v>
      </c>
      <c r="AA3" s="38">
        <v>2005</v>
      </c>
      <c r="AB3" s="38">
        <v>2006</v>
      </c>
      <c r="AC3" s="38">
        <v>2007</v>
      </c>
      <c r="AD3" s="38">
        <v>2008</v>
      </c>
      <c r="AE3" s="38">
        <v>2009</v>
      </c>
      <c r="AF3" s="38">
        <v>2010</v>
      </c>
      <c r="AG3" s="38">
        <v>2011</v>
      </c>
      <c r="AH3" s="38">
        <v>2012</v>
      </c>
      <c r="AI3" s="38">
        <v>2013</v>
      </c>
      <c r="AJ3" s="38">
        <v>2014</v>
      </c>
      <c r="AK3" s="38">
        <v>2015</v>
      </c>
      <c r="AL3" s="38">
        <v>2016</v>
      </c>
      <c r="AM3" s="38">
        <v>2017</v>
      </c>
      <c r="AN3" s="38">
        <v>2018</v>
      </c>
      <c r="AO3" s="38">
        <v>2019</v>
      </c>
      <c r="AP3" s="39">
        <v>2020</v>
      </c>
    </row>
    <row r="4" spans="1:42" ht="15">
      <c r="A4" s="90" t="s">
        <v>171</v>
      </c>
      <c r="B4" s="92">
        <v>159990</v>
      </c>
      <c r="C4" s="37">
        <v>379447</v>
      </c>
      <c r="D4" s="37">
        <v>412436</v>
      </c>
      <c r="E4" s="37">
        <v>415974</v>
      </c>
      <c r="F4" s="37">
        <v>425270</v>
      </c>
      <c r="G4" s="37">
        <v>504837</v>
      </c>
      <c r="H4" s="37">
        <v>405074</v>
      </c>
      <c r="I4" s="37">
        <v>498081</v>
      </c>
      <c r="J4" s="37">
        <v>154891</v>
      </c>
      <c r="K4" s="37">
        <v>507810</v>
      </c>
      <c r="L4" s="37">
        <v>296748</v>
      </c>
      <c r="M4" s="37">
        <v>348255</v>
      </c>
      <c r="N4" s="37">
        <v>326895</v>
      </c>
      <c r="O4" s="37">
        <v>241390</v>
      </c>
      <c r="P4" s="37">
        <v>299230</v>
      </c>
      <c r="Q4" s="37">
        <v>150801</v>
      </c>
      <c r="R4" s="37">
        <v>55505</v>
      </c>
      <c r="S4" s="37">
        <v>165183</v>
      </c>
      <c r="T4" s="37">
        <v>100406.8</v>
      </c>
      <c r="U4" s="37">
        <v>88402</v>
      </c>
      <c r="V4" s="37">
        <v>77430.3</v>
      </c>
      <c r="W4" s="37">
        <v>75135</v>
      </c>
      <c r="X4" s="37">
        <v>60189.33</v>
      </c>
      <c r="Y4" s="37">
        <v>71263</v>
      </c>
      <c r="Z4" s="37">
        <v>96420.5</v>
      </c>
      <c r="AA4" s="37">
        <v>106161.96</v>
      </c>
      <c r="AB4" s="37">
        <v>78072.7</v>
      </c>
      <c r="AC4" s="37">
        <v>73357</v>
      </c>
      <c r="AD4" s="37">
        <v>88093</v>
      </c>
      <c r="AE4" s="37">
        <v>92600.38</v>
      </c>
      <c r="AF4" s="37">
        <v>165010.7</v>
      </c>
      <c r="AG4" s="37">
        <v>166719.02</v>
      </c>
      <c r="AH4" s="37">
        <v>144000.28</v>
      </c>
      <c r="AI4" s="37">
        <v>178532.98</v>
      </c>
      <c r="AJ4" s="37">
        <v>211531.05</v>
      </c>
      <c r="AK4" s="37">
        <v>253846.48</v>
      </c>
      <c r="AL4" s="37">
        <v>280126.31</v>
      </c>
      <c r="AM4" s="37">
        <v>266499.09</v>
      </c>
      <c r="AN4" s="37">
        <v>198004.99</v>
      </c>
      <c r="AO4" s="37">
        <v>154640.42</v>
      </c>
      <c r="AP4" s="40">
        <v>165539.1</v>
      </c>
    </row>
    <row r="5" spans="1:42" ht="15">
      <c r="A5" s="90" t="s">
        <v>172</v>
      </c>
      <c r="B5" s="92">
        <v>154037</v>
      </c>
      <c r="C5" s="37">
        <v>361778</v>
      </c>
      <c r="D5" s="37">
        <v>375297</v>
      </c>
      <c r="E5" s="37">
        <v>391133</v>
      </c>
      <c r="F5" s="37">
        <v>388696</v>
      </c>
      <c r="G5" s="37">
        <v>476084</v>
      </c>
      <c r="H5" s="37">
        <v>380553</v>
      </c>
      <c r="I5" s="37">
        <v>470695</v>
      </c>
      <c r="J5" s="37">
        <v>139186</v>
      </c>
      <c r="K5" s="37">
        <v>490125</v>
      </c>
      <c r="L5" s="37">
        <v>285615</v>
      </c>
      <c r="M5" s="37">
        <v>341679</v>
      </c>
      <c r="N5" s="37">
        <v>322793</v>
      </c>
      <c r="O5" s="37">
        <v>237765</v>
      </c>
      <c r="P5" s="37">
        <v>288499</v>
      </c>
      <c r="Q5" s="37">
        <v>134396</v>
      </c>
      <c r="R5" s="37">
        <v>49064</v>
      </c>
      <c r="S5" s="37">
        <v>122548</v>
      </c>
      <c r="T5" s="37">
        <v>94064.6</v>
      </c>
      <c r="U5" s="37">
        <v>81159</v>
      </c>
      <c r="V5" s="37">
        <v>69969.3</v>
      </c>
      <c r="W5" s="37">
        <v>73725.5</v>
      </c>
      <c r="X5" s="37">
        <v>56473.93</v>
      </c>
      <c r="Y5" s="37">
        <v>67880</v>
      </c>
      <c r="Z5" s="37">
        <v>88840</v>
      </c>
      <c r="AA5" s="37">
        <v>96061.21</v>
      </c>
      <c r="AB5" s="37">
        <v>54211.5</v>
      </c>
      <c r="AC5" s="37">
        <v>62580</v>
      </c>
      <c r="AD5" s="37">
        <v>75767</v>
      </c>
      <c r="AE5" s="37">
        <v>64739.72</v>
      </c>
      <c r="AF5" s="37">
        <v>153473.21</v>
      </c>
      <c r="AG5" s="37">
        <v>155512.52</v>
      </c>
      <c r="AH5" s="37">
        <v>142329.28</v>
      </c>
      <c r="AI5" s="37">
        <v>157418.63</v>
      </c>
      <c r="AJ5" s="37">
        <v>205629.05</v>
      </c>
      <c r="AK5" s="37">
        <v>249979.28</v>
      </c>
      <c r="AL5" s="37">
        <v>277801.81</v>
      </c>
      <c r="AM5" s="37">
        <v>262602.09</v>
      </c>
      <c r="AN5" s="37">
        <v>190628.44</v>
      </c>
      <c r="AO5" s="37">
        <v>145993.92</v>
      </c>
      <c r="AP5" s="40">
        <v>156979.31</v>
      </c>
    </row>
    <row r="6" spans="1:42" ht="15">
      <c r="A6" s="90" t="s">
        <v>173</v>
      </c>
      <c r="B6" s="92">
        <v>5953</v>
      </c>
      <c r="C6" s="37">
        <v>17669</v>
      </c>
      <c r="D6" s="37">
        <v>37139</v>
      </c>
      <c r="E6" s="37">
        <v>24841</v>
      </c>
      <c r="F6" s="37">
        <v>36574</v>
      </c>
      <c r="G6" s="37">
        <v>28753</v>
      </c>
      <c r="H6" s="37">
        <v>24521</v>
      </c>
      <c r="I6" s="37">
        <v>27386</v>
      </c>
      <c r="J6" s="37">
        <v>15705</v>
      </c>
      <c r="K6" s="37">
        <v>17685</v>
      </c>
      <c r="L6" s="37">
        <v>11133</v>
      </c>
      <c r="M6" s="37">
        <v>6576</v>
      </c>
      <c r="N6" s="37">
        <v>4102</v>
      </c>
      <c r="O6" s="37">
        <v>3625</v>
      </c>
      <c r="P6" s="37">
        <v>10731</v>
      </c>
      <c r="Q6" s="37">
        <v>16405</v>
      </c>
      <c r="R6" s="37">
        <v>6441</v>
      </c>
      <c r="S6" s="37">
        <v>42635</v>
      </c>
      <c r="T6" s="37">
        <v>6342.2</v>
      </c>
      <c r="U6" s="37">
        <v>7243</v>
      </c>
      <c r="V6" s="37">
        <v>7461</v>
      </c>
      <c r="W6" s="37">
        <v>1409.5</v>
      </c>
      <c r="X6" s="37">
        <v>3715.4</v>
      </c>
      <c r="Y6" s="37">
        <v>3383</v>
      </c>
      <c r="Z6" s="37">
        <v>7580.5</v>
      </c>
      <c r="AA6" s="37">
        <v>10100.75</v>
      </c>
      <c r="AB6" s="37">
        <v>23861.2</v>
      </c>
      <c r="AC6" s="37">
        <v>10777</v>
      </c>
      <c r="AD6" s="37">
        <v>12326</v>
      </c>
      <c r="AE6" s="37">
        <v>27860.66</v>
      </c>
      <c r="AF6" s="37">
        <v>11537.49</v>
      </c>
      <c r="AG6" s="37">
        <v>11206.5</v>
      </c>
      <c r="AH6" s="37">
        <v>1671</v>
      </c>
      <c r="AI6" s="37">
        <v>21114.350000000006</v>
      </c>
      <c r="AJ6" s="37">
        <v>5902</v>
      </c>
      <c r="AK6" s="37">
        <v>3867.2000000000116</v>
      </c>
      <c r="AL6" s="37">
        <v>2324.5</v>
      </c>
      <c r="AM6" s="37">
        <v>3897</v>
      </c>
      <c r="AN6" s="37">
        <v>7376.55</v>
      </c>
      <c r="AO6" s="37">
        <v>8646.5</v>
      </c>
      <c r="AP6" s="40">
        <v>8559.79</v>
      </c>
    </row>
    <row r="7" spans="1:42" ht="15">
      <c r="A7" s="90" t="s">
        <v>174</v>
      </c>
      <c r="B7" s="92">
        <v>322205</v>
      </c>
      <c r="C7" s="37">
        <v>706697</v>
      </c>
      <c r="D7" s="37">
        <v>649497</v>
      </c>
      <c r="E7" s="37">
        <v>687595</v>
      </c>
      <c r="F7" s="37">
        <v>684921</v>
      </c>
      <c r="G7" s="37">
        <v>928616</v>
      </c>
      <c r="H7" s="37">
        <v>708761</v>
      </c>
      <c r="I7" s="37">
        <v>828362</v>
      </c>
      <c r="J7" s="37">
        <v>226390</v>
      </c>
      <c r="K7" s="37">
        <v>992391</v>
      </c>
      <c r="L7" s="37">
        <v>575366</v>
      </c>
      <c r="M7" s="37">
        <v>724969</v>
      </c>
      <c r="N7" s="37">
        <v>593540</v>
      </c>
      <c r="O7" s="37">
        <v>497566</v>
      </c>
      <c r="P7" s="37">
        <v>522583</v>
      </c>
      <c r="Q7" s="37">
        <v>189774</v>
      </c>
      <c r="R7" s="37">
        <v>56074</v>
      </c>
      <c r="S7" s="37">
        <v>184526</v>
      </c>
      <c r="T7" s="37">
        <v>150295.8</v>
      </c>
      <c r="U7" s="37">
        <v>132824.13</v>
      </c>
      <c r="V7" s="37">
        <v>102313.87</v>
      </c>
      <c r="W7" s="37">
        <v>121671.08</v>
      </c>
      <c r="X7" s="37">
        <v>86499.75</v>
      </c>
      <c r="Y7" s="37">
        <v>126006.1</v>
      </c>
      <c r="Z7" s="37">
        <v>133346.5</v>
      </c>
      <c r="AA7" s="37">
        <v>187016.48</v>
      </c>
      <c r="AB7" s="37">
        <v>81112.69</v>
      </c>
      <c r="AC7" s="37">
        <v>88371.29</v>
      </c>
      <c r="AD7" s="37">
        <v>153022.22</v>
      </c>
      <c r="AE7" s="37">
        <v>120941.82</v>
      </c>
      <c r="AF7" s="37">
        <v>167665.6</v>
      </c>
      <c r="AG7" s="37">
        <v>205233.88</v>
      </c>
      <c r="AH7" s="37">
        <v>247500.12</v>
      </c>
      <c r="AI7" s="37">
        <v>239248.06</v>
      </c>
      <c r="AJ7" s="37">
        <v>387366.05</v>
      </c>
      <c r="AK7" s="37">
        <v>341088.19</v>
      </c>
      <c r="AL7" s="37">
        <v>509113.66</v>
      </c>
      <c r="AM7" s="37">
        <v>432927.38</v>
      </c>
      <c r="AN7" s="37">
        <v>324010.51</v>
      </c>
      <c r="AO7" s="37">
        <v>232679.91</v>
      </c>
      <c r="AP7" s="40">
        <v>246018.87</v>
      </c>
    </row>
    <row r="8" spans="1:42" ht="15">
      <c r="A8" s="90" t="s">
        <v>175</v>
      </c>
      <c r="B8" s="92">
        <v>247792</v>
      </c>
      <c r="C8" s="37">
        <v>7623239</v>
      </c>
      <c r="D8" s="37">
        <v>9930283</v>
      </c>
      <c r="E8" s="37">
        <v>22518909</v>
      </c>
      <c r="F8" s="37">
        <v>40019995</v>
      </c>
      <c r="G8" s="37">
        <v>79920453</v>
      </c>
      <c r="H8" s="37">
        <v>118259555</v>
      </c>
      <c r="I8" s="37">
        <v>403647585</v>
      </c>
      <c r="J8" s="37">
        <v>183511075</v>
      </c>
      <c r="K8" s="37">
        <v>952945463</v>
      </c>
      <c r="L8" s="37">
        <v>469348.63</v>
      </c>
      <c r="M8" s="37">
        <v>918946059</v>
      </c>
      <c r="N8" s="37">
        <v>606696107</v>
      </c>
      <c r="O8" s="37">
        <v>494999724</v>
      </c>
      <c r="P8" s="37">
        <v>448087490</v>
      </c>
      <c r="Q8" s="37">
        <v>279652735</v>
      </c>
      <c r="R8" s="37">
        <v>119263139</v>
      </c>
      <c r="S8" s="37">
        <v>411247815.25</v>
      </c>
      <c r="T8" s="37">
        <v>343602384.85</v>
      </c>
      <c r="U8" s="37">
        <v>327333845.62</v>
      </c>
      <c r="V8" s="37">
        <v>184503.66</v>
      </c>
      <c r="W8" s="37">
        <v>224754.54</v>
      </c>
      <c r="X8" s="37">
        <v>175764.71</v>
      </c>
      <c r="Y8" s="37">
        <v>377779.71</v>
      </c>
      <c r="Z8" s="37">
        <v>362589.6</v>
      </c>
      <c r="AA8" s="37">
        <v>429385.39</v>
      </c>
      <c r="AB8" s="37">
        <v>211438.73</v>
      </c>
      <c r="AC8" s="37">
        <v>321853</v>
      </c>
      <c r="AD8" s="37">
        <v>696763.76</v>
      </c>
      <c r="AE8" s="37">
        <v>596062.47</v>
      </c>
      <c r="AF8" s="37">
        <v>918061.51</v>
      </c>
      <c r="AG8" s="37">
        <v>1289273.84</v>
      </c>
      <c r="AH8" s="37">
        <v>1745338.32</v>
      </c>
      <c r="AI8" s="37">
        <v>1508883.57</v>
      </c>
      <c r="AJ8" s="37">
        <v>2093469.66</v>
      </c>
      <c r="AK8" s="37">
        <v>1978239.14</v>
      </c>
      <c r="AL8" s="37">
        <v>3473458.55</v>
      </c>
      <c r="AM8" s="37">
        <v>3036242.95</v>
      </c>
      <c r="AN8" s="37">
        <v>2201555.27</v>
      </c>
      <c r="AO8" s="37">
        <v>1594951.52</v>
      </c>
      <c r="AP8" s="40">
        <v>1944828.34</v>
      </c>
    </row>
    <row r="9" spans="1:42" ht="15">
      <c r="A9" s="90" t="s">
        <v>176</v>
      </c>
      <c r="B9" s="94">
        <v>2.092</v>
      </c>
      <c r="C9" s="46">
        <v>1.953</v>
      </c>
      <c r="D9" s="46">
        <v>1.731</v>
      </c>
      <c r="E9" s="46">
        <v>1.758</v>
      </c>
      <c r="F9" s="46">
        <v>1.762</v>
      </c>
      <c r="G9" s="46">
        <v>1.951</v>
      </c>
      <c r="H9" s="46">
        <v>1.862</v>
      </c>
      <c r="I9" s="46">
        <v>1.76</v>
      </c>
      <c r="J9" s="46">
        <v>1.627</v>
      </c>
      <c r="K9" s="46">
        <v>2.025</v>
      </c>
      <c r="L9" s="46">
        <v>2.014</v>
      </c>
      <c r="M9" s="46">
        <v>2.122</v>
      </c>
      <c r="N9" s="46">
        <v>1.839</v>
      </c>
      <c r="O9" s="46">
        <v>2.093</v>
      </c>
      <c r="P9" s="46">
        <v>1.811</v>
      </c>
      <c r="Q9" s="46">
        <v>1.412</v>
      </c>
      <c r="R9" s="46">
        <v>1.143</v>
      </c>
      <c r="S9" s="46">
        <v>1.51</v>
      </c>
      <c r="T9" s="46">
        <v>1.6</v>
      </c>
      <c r="U9" s="46">
        <v>1.64</v>
      </c>
      <c r="V9" s="46">
        <v>1.46</v>
      </c>
      <c r="W9" s="46">
        <v>1.65</v>
      </c>
      <c r="X9" s="46">
        <v>1.53</v>
      </c>
      <c r="Y9" s="46">
        <v>1.86</v>
      </c>
      <c r="Z9" s="46">
        <v>1.5</v>
      </c>
      <c r="AA9" s="46">
        <v>1.95</v>
      </c>
      <c r="AB9" s="46">
        <v>1.5</v>
      </c>
      <c r="AC9" s="46">
        <v>1.41</v>
      </c>
      <c r="AD9" s="46">
        <v>2.02</v>
      </c>
      <c r="AE9" s="46">
        <v>1.87</v>
      </c>
      <c r="AF9" s="46">
        <v>1.09</v>
      </c>
      <c r="AG9" s="46">
        <v>1.32</v>
      </c>
      <c r="AH9" s="46">
        <v>1.74</v>
      </c>
      <c r="AI9" s="46">
        <v>1.52</v>
      </c>
      <c r="AJ9" s="46">
        <v>1.88</v>
      </c>
      <c r="AK9" s="46">
        <v>1.36</v>
      </c>
      <c r="AL9" s="46">
        <v>1.83</v>
      </c>
      <c r="AM9" s="46">
        <v>1.65</v>
      </c>
      <c r="AN9" s="46">
        <v>1.7</v>
      </c>
      <c r="AO9" s="46">
        <v>1.59</v>
      </c>
      <c r="AP9" s="47">
        <v>1.57</v>
      </c>
    </row>
    <row r="10" spans="1:42" ht="15.75" thickBot="1">
      <c r="A10" s="91" t="s">
        <v>177</v>
      </c>
      <c r="B10" s="89">
        <v>7.69</v>
      </c>
      <c r="C10" s="41">
        <v>10.79</v>
      </c>
      <c r="D10" s="41">
        <v>15.29</v>
      </c>
      <c r="E10" s="41">
        <v>32.75</v>
      </c>
      <c r="F10" s="41">
        <v>58.43</v>
      </c>
      <c r="G10" s="41">
        <v>86.06</v>
      </c>
      <c r="H10" s="41">
        <v>166.85</v>
      </c>
      <c r="I10" s="41">
        <v>487.28</v>
      </c>
      <c r="J10" s="41">
        <v>810.6</v>
      </c>
      <c r="K10" s="41">
        <v>960.25</v>
      </c>
      <c r="L10" s="41">
        <v>815.74</v>
      </c>
      <c r="M10" s="41">
        <v>1267.57</v>
      </c>
      <c r="N10" s="41">
        <v>1022.17</v>
      </c>
      <c r="O10" s="41">
        <v>994.84</v>
      </c>
      <c r="P10" s="41">
        <v>857.45</v>
      </c>
      <c r="Q10" s="41">
        <v>1473.61</v>
      </c>
      <c r="R10" s="41">
        <v>2126.89</v>
      </c>
      <c r="S10" s="41">
        <v>2228.67</v>
      </c>
      <c r="T10" s="41">
        <v>2286.17</v>
      </c>
      <c r="U10" s="41">
        <v>2464.42</v>
      </c>
      <c r="V10" s="41">
        <v>1803.31</v>
      </c>
      <c r="W10" s="41">
        <v>1847.23</v>
      </c>
      <c r="X10" s="41">
        <v>2031.97</v>
      </c>
      <c r="Y10" s="41">
        <v>2998.11</v>
      </c>
      <c r="Z10" s="41">
        <v>2719.15</v>
      </c>
      <c r="AA10" s="41">
        <v>2295.98</v>
      </c>
      <c r="AB10" s="41">
        <v>2606.73</v>
      </c>
      <c r="AC10" s="41">
        <v>3642.05</v>
      </c>
      <c r="AD10" s="41">
        <v>4553.35</v>
      </c>
      <c r="AE10" s="41">
        <v>4759.545</v>
      </c>
      <c r="AF10" s="41">
        <v>5475.55</v>
      </c>
      <c r="AG10" s="41">
        <v>6281.97</v>
      </c>
      <c r="AH10" s="41">
        <v>7051.87</v>
      </c>
      <c r="AI10" s="41">
        <v>6306.77</v>
      </c>
      <c r="AJ10" s="41">
        <v>5404.37</v>
      </c>
      <c r="AK10" s="41">
        <v>5799.79</v>
      </c>
      <c r="AL10" s="41">
        <v>6822.56</v>
      </c>
      <c r="AM10" s="41">
        <v>7013.28</v>
      </c>
      <c r="AN10" s="41">
        <v>6794.7</v>
      </c>
      <c r="AO10" s="41">
        <v>6854.7</v>
      </c>
      <c r="AP10" s="42">
        <v>7905.2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227"/>
  <sheetViews>
    <sheetView zoomScale="70" zoomScaleNormal="70" zoomScalePageLayoutView="0" workbookViewId="0" topLeftCell="A197">
      <pane xSplit="1" topLeftCell="V1" activePane="topRight" state="frozen"/>
      <selection pane="topLeft" activeCell="A1" sqref="A1"/>
      <selection pane="topRight" activeCell="AO198" sqref="AO198:AP226"/>
    </sheetView>
  </sheetViews>
  <sheetFormatPr defaultColWidth="11.421875" defaultRowHeight="15"/>
  <cols>
    <col min="1" max="1" width="17.421875" style="0" customWidth="1"/>
  </cols>
  <sheetData>
    <row r="1" ht="15">
      <c r="A1" s="6" t="s">
        <v>171</v>
      </c>
    </row>
    <row r="2" spans="1:42" ht="15">
      <c r="A2" s="93" t="s">
        <v>178</v>
      </c>
      <c r="B2" s="88">
        <v>1980</v>
      </c>
      <c r="C2" s="88">
        <v>1981</v>
      </c>
      <c r="D2" s="88">
        <v>1982</v>
      </c>
      <c r="E2" s="88">
        <v>1983</v>
      </c>
      <c r="F2" s="88">
        <v>1984</v>
      </c>
      <c r="G2" s="88">
        <v>1985</v>
      </c>
      <c r="H2" s="88">
        <v>1986</v>
      </c>
      <c r="I2" s="88">
        <v>1987</v>
      </c>
      <c r="J2" s="88">
        <v>1988</v>
      </c>
      <c r="K2" s="88">
        <v>1989</v>
      </c>
      <c r="L2" s="88">
        <v>1990</v>
      </c>
      <c r="M2" s="88">
        <v>1991</v>
      </c>
      <c r="N2" s="88">
        <v>1992</v>
      </c>
      <c r="O2" s="88">
        <v>1993</v>
      </c>
      <c r="P2" s="88">
        <v>1994</v>
      </c>
      <c r="Q2" s="88">
        <v>1995</v>
      </c>
      <c r="R2" s="88">
        <v>1996</v>
      </c>
      <c r="S2" s="88">
        <v>1997</v>
      </c>
      <c r="T2" s="88">
        <v>1998</v>
      </c>
      <c r="U2" s="88">
        <v>1999</v>
      </c>
      <c r="V2" s="88">
        <v>2000</v>
      </c>
      <c r="W2" s="88">
        <v>2001</v>
      </c>
      <c r="X2" s="88">
        <v>2002</v>
      </c>
      <c r="Y2" s="88">
        <v>2003</v>
      </c>
      <c r="Z2" s="88">
        <v>2004</v>
      </c>
      <c r="AA2" s="88">
        <v>2005</v>
      </c>
      <c r="AB2" s="88">
        <v>2006</v>
      </c>
      <c r="AC2" s="88">
        <v>2007</v>
      </c>
      <c r="AD2" s="88">
        <v>2008</v>
      </c>
      <c r="AE2" s="88">
        <v>2009</v>
      </c>
      <c r="AF2" s="88">
        <v>2010</v>
      </c>
      <c r="AG2" s="88">
        <v>2011</v>
      </c>
      <c r="AH2" s="88">
        <v>2012</v>
      </c>
      <c r="AI2" s="88">
        <v>2013</v>
      </c>
      <c r="AJ2" s="88">
        <v>2014</v>
      </c>
      <c r="AK2" s="88">
        <v>2015</v>
      </c>
      <c r="AL2" s="88">
        <v>2016</v>
      </c>
      <c r="AM2" s="88">
        <v>2017</v>
      </c>
      <c r="AN2" s="88">
        <v>2018</v>
      </c>
      <c r="AO2" s="88">
        <v>2019</v>
      </c>
      <c r="AP2" s="88">
        <v>2020</v>
      </c>
    </row>
    <row r="3" spans="1:42" ht="15">
      <c r="A3" s="93" t="s">
        <v>179</v>
      </c>
      <c r="B3" s="43">
        <v>14124</v>
      </c>
      <c r="C3" s="43">
        <v>46676</v>
      </c>
      <c r="D3" s="43">
        <v>31252</v>
      </c>
      <c r="E3" s="43">
        <v>42627</v>
      </c>
      <c r="F3" s="43">
        <v>58725</v>
      </c>
      <c r="G3" s="43">
        <v>42627</v>
      </c>
      <c r="H3" s="43">
        <v>66542</v>
      </c>
      <c r="I3" s="43">
        <v>70601</v>
      </c>
      <c r="J3" s="43">
        <v>69048</v>
      </c>
      <c r="K3" s="43">
        <v>73586</v>
      </c>
      <c r="L3" s="43">
        <v>43033</v>
      </c>
      <c r="M3" s="43">
        <v>49773</v>
      </c>
      <c r="N3" s="43">
        <v>51931</v>
      </c>
      <c r="O3" s="43">
        <v>35160</v>
      </c>
      <c r="P3" s="43">
        <v>48750</v>
      </c>
      <c r="Q3" s="43">
        <v>47602</v>
      </c>
      <c r="R3" s="43">
        <v>32712</v>
      </c>
      <c r="S3" s="43">
        <v>82753</v>
      </c>
      <c r="T3" s="43">
        <v>39052</v>
      </c>
      <c r="U3" s="43">
        <v>58005</v>
      </c>
      <c r="V3" s="43">
        <v>50149</v>
      </c>
      <c r="W3" s="43">
        <v>27711</v>
      </c>
      <c r="X3" s="43">
        <v>36502</v>
      </c>
      <c r="Y3" s="43">
        <v>50227</v>
      </c>
      <c r="Z3" s="43">
        <v>63534.5</v>
      </c>
      <c r="AA3" s="43">
        <v>57846.5</v>
      </c>
      <c r="AB3" s="43">
        <v>50720.2</v>
      </c>
      <c r="AC3" s="43">
        <v>44706</v>
      </c>
      <c r="AD3" s="43">
        <v>51495</v>
      </c>
      <c r="AE3" s="43">
        <v>54362.22</v>
      </c>
      <c r="AF3" s="43">
        <v>96539</v>
      </c>
      <c r="AG3" s="43">
        <v>95217.67</v>
      </c>
      <c r="AH3" s="43">
        <v>83881.87</v>
      </c>
      <c r="AI3" s="43">
        <v>91916.79</v>
      </c>
      <c r="AJ3" s="43">
        <v>103380.23</v>
      </c>
      <c r="AK3" s="43">
        <v>124716.79</v>
      </c>
      <c r="AL3" s="43">
        <v>110053.23</v>
      </c>
      <c r="AM3" s="43">
        <v>118699.71</v>
      </c>
      <c r="AN3" s="43">
        <v>62910.32</v>
      </c>
      <c r="AO3" s="43">
        <v>63145.18</v>
      </c>
      <c r="AP3" s="43">
        <v>35902.9</v>
      </c>
    </row>
    <row r="4" spans="1:42" ht="15">
      <c r="A4" s="93" t="s">
        <v>180</v>
      </c>
      <c r="B4" s="43">
        <v>1514</v>
      </c>
      <c r="C4" s="43">
        <v>3711</v>
      </c>
      <c r="D4" s="43">
        <v>2881</v>
      </c>
      <c r="E4" s="43">
        <v>3096</v>
      </c>
      <c r="F4" s="43">
        <v>5288</v>
      </c>
      <c r="G4" s="43">
        <v>4254</v>
      </c>
      <c r="H4" s="43">
        <v>4386</v>
      </c>
      <c r="I4" s="43">
        <v>4849</v>
      </c>
      <c r="J4" s="43">
        <v>5608</v>
      </c>
      <c r="K4" s="43">
        <v>8938</v>
      </c>
      <c r="L4" s="43">
        <v>4364</v>
      </c>
      <c r="M4" s="43">
        <v>1565</v>
      </c>
      <c r="N4" s="43">
        <v>3923</v>
      </c>
      <c r="O4" s="43">
        <v>2205</v>
      </c>
      <c r="P4" s="43">
        <v>6733</v>
      </c>
      <c r="Q4" s="43">
        <v>7800</v>
      </c>
      <c r="R4" s="43">
        <v>5710</v>
      </c>
      <c r="S4" s="43">
        <v>17080</v>
      </c>
      <c r="T4" s="43">
        <v>8431</v>
      </c>
      <c r="U4" s="43">
        <v>9914</v>
      </c>
      <c r="V4" s="43">
        <v>8622</v>
      </c>
      <c r="W4" s="43">
        <v>6045</v>
      </c>
      <c r="X4" s="43">
        <v>4652</v>
      </c>
      <c r="Y4" s="43">
        <v>5576</v>
      </c>
      <c r="Z4" s="43">
        <v>11463</v>
      </c>
      <c r="AA4" s="43">
        <v>12537</v>
      </c>
      <c r="AB4" s="43">
        <v>7082</v>
      </c>
      <c r="AC4" s="43">
        <v>11076</v>
      </c>
      <c r="AD4" s="43">
        <v>14770</v>
      </c>
      <c r="AE4" s="43">
        <v>6679</v>
      </c>
      <c r="AF4" s="43">
        <v>23558</v>
      </c>
      <c r="AG4" s="43">
        <v>27490</v>
      </c>
      <c r="AH4" s="43">
        <v>26445</v>
      </c>
      <c r="AI4" s="43">
        <v>37385</v>
      </c>
      <c r="AJ4" s="43">
        <v>37221</v>
      </c>
      <c r="AK4" s="43">
        <v>37971</v>
      </c>
      <c r="AL4" s="43">
        <v>39210</v>
      </c>
      <c r="AM4" s="43">
        <v>41825</v>
      </c>
      <c r="AN4" s="43">
        <v>34592</v>
      </c>
      <c r="AO4" s="43">
        <v>1950</v>
      </c>
      <c r="AP4" s="43">
        <v>24314</v>
      </c>
    </row>
    <row r="5" spans="1:42" ht="15">
      <c r="A5" s="93" t="s">
        <v>181</v>
      </c>
      <c r="B5" s="43">
        <v>4618</v>
      </c>
      <c r="C5" s="43">
        <v>11410</v>
      </c>
      <c r="D5" s="43">
        <v>17042</v>
      </c>
      <c r="E5" s="43">
        <v>17512</v>
      </c>
      <c r="F5" s="43">
        <v>15337</v>
      </c>
      <c r="G5" s="43">
        <v>23533</v>
      </c>
      <c r="H5" s="43">
        <v>27176</v>
      </c>
      <c r="I5" s="43">
        <v>25553</v>
      </c>
      <c r="J5" s="43">
        <v>25550</v>
      </c>
      <c r="K5" s="43">
        <v>23970</v>
      </c>
      <c r="L5" s="43">
        <v>22237</v>
      </c>
      <c r="M5" s="43">
        <v>9784</v>
      </c>
      <c r="N5" s="43">
        <v>8266</v>
      </c>
      <c r="O5" s="43">
        <v>6868</v>
      </c>
      <c r="P5" s="43">
        <v>7301</v>
      </c>
      <c r="Q5" s="43">
        <v>7367</v>
      </c>
      <c r="R5" s="43">
        <v>11561</v>
      </c>
      <c r="S5" s="43">
        <v>10519</v>
      </c>
      <c r="T5" s="43">
        <v>12691.8</v>
      </c>
      <c r="U5" s="43">
        <v>12737</v>
      </c>
      <c r="V5" s="43">
        <v>12788.3</v>
      </c>
      <c r="W5" s="43">
        <v>11978</v>
      </c>
      <c r="X5" s="43">
        <v>9284</v>
      </c>
      <c r="Y5" s="43">
        <v>8933</v>
      </c>
      <c r="Z5" s="43">
        <v>11838</v>
      </c>
      <c r="AA5" s="43">
        <v>13605.46</v>
      </c>
      <c r="AB5" s="43">
        <v>10845</v>
      </c>
      <c r="AC5" s="43">
        <v>10099</v>
      </c>
      <c r="AD5" s="43">
        <v>10614</v>
      </c>
      <c r="AE5" s="43">
        <v>15297.16</v>
      </c>
      <c r="AF5" s="43">
        <v>10585.59</v>
      </c>
      <c r="AG5" s="43">
        <v>14336.75</v>
      </c>
      <c r="AH5" s="43">
        <v>11959.07</v>
      </c>
      <c r="AI5" s="43">
        <v>12626.15</v>
      </c>
      <c r="AJ5" s="43">
        <v>13010.5</v>
      </c>
      <c r="AK5" s="43">
        <v>13323</v>
      </c>
      <c r="AL5" s="43">
        <v>12872.2</v>
      </c>
      <c r="AM5" s="43">
        <v>12901.5</v>
      </c>
      <c r="AN5" s="43">
        <v>12855.8</v>
      </c>
      <c r="AO5" s="43">
        <v>12915.3</v>
      </c>
      <c r="AP5" s="43">
        <v>12906.2</v>
      </c>
    </row>
    <row r="6" spans="1:42" ht="15">
      <c r="A6" s="93" t="s">
        <v>182</v>
      </c>
      <c r="B6" s="43">
        <v>2325</v>
      </c>
      <c r="C6" s="43">
        <v>6072</v>
      </c>
      <c r="D6" s="43">
        <v>3848</v>
      </c>
      <c r="E6" s="43">
        <v>11465</v>
      </c>
      <c r="F6" s="43">
        <v>11850</v>
      </c>
      <c r="G6" s="43">
        <v>7356</v>
      </c>
      <c r="H6" s="43">
        <v>5107</v>
      </c>
      <c r="I6" s="43">
        <v>2692</v>
      </c>
      <c r="J6" s="43">
        <v>2723</v>
      </c>
      <c r="K6" s="43">
        <v>7936</v>
      </c>
      <c r="L6" s="43">
        <v>999</v>
      </c>
      <c r="M6" s="43">
        <v>1388</v>
      </c>
      <c r="N6" s="43">
        <v>827</v>
      </c>
      <c r="O6" s="43">
        <v>1823</v>
      </c>
      <c r="P6" s="43">
        <v>2542</v>
      </c>
      <c r="Q6" s="43">
        <v>4654</v>
      </c>
      <c r="R6" s="43">
        <v>4516</v>
      </c>
      <c r="S6" s="43">
        <v>3448</v>
      </c>
      <c r="T6" s="43">
        <v>2963</v>
      </c>
      <c r="U6" s="43">
        <v>5120</v>
      </c>
      <c r="V6" s="43">
        <v>4027</v>
      </c>
      <c r="W6" s="43">
        <v>4595</v>
      </c>
      <c r="X6" s="43">
        <v>2664</v>
      </c>
      <c r="Y6" s="43">
        <v>5561</v>
      </c>
      <c r="Z6" s="43">
        <v>6997</v>
      </c>
      <c r="AA6" s="43">
        <v>6800</v>
      </c>
      <c r="AB6" s="43">
        <v>5500</v>
      </c>
      <c r="AC6" s="43">
        <v>5540</v>
      </c>
      <c r="AD6" s="43">
        <v>5833</v>
      </c>
      <c r="AE6" s="43">
        <v>1758</v>
      </c>
      <c r="AF6" s="43">
        <v>13126.67</v>
      </c>
      <c r="AG6" s="43">
        <v>13897</v>
      </c>
      <c r="AH6" s="43">
        <v>10951</v>
      </c>
      <c r="AI6" s="43">
        <v>12620</v>
      </c>
      <c r="AJ6" s="43">
        <v>16028</v>
      </c>
      <c r="AK6" s="43">
        <v>10056</v>
      </c>
      <c r="AL6" s="43">
        <v>13800</v>
      </c>
      <c r="AM6" s="43">
        <v>15600</v>
      </c>
      <c r="AN6" s="43">
        <v>10500</v>
      </c>
      <c r="AO6" s="43">
        <v>4912</v>
      </c>
      <c r="AP6" s="43">
        <v>15100</v>
      </c>
    </row>
    <row r="7" spans="1:42" ht="15">
      <c r="A7" s="93" t="s">
        <v>183</v>
      </c>
      <c r="B7" s="43">
        <v>1722</v>
      </c>
      <c r="C7" s="43">
        <v>684</v>
      </c>
      <c r="D7" s="43">
        <v>650</v>
      </c>
      <c r="E7" s="43">
        <v>1127</v>
      </c>
      <c r="F7" s="43">
        <v>509</v>
      </c>
      <c r="G7" s="43">
        <v>1463</v>
      </c>
      <c r="H7" s="43">
        <v>755</v>
      </c>
      <c r="I7" s="43">
        <v>30</v>
      </c>
      <c r="J7" s="43">
        <v>35</v>
      </c>
      <c r="K7" s="43">
        <v>650</v>
      </c>
      <c r="L7" s="43">
        <v>150</v>
      </c>
      <c r="M7" s="43">
        <v>215</v>
      </c>
      <c r="N7" s="43">
        <v>585</v>
      </c>
      <c r="O7" s="43">
        <v>412</v>
      </c>
      <c r="P7" s="43">
        <v>250</v>
      </c>
      <c r="Q7" s="43">
        <v>358</v>
      </c>
      <c r="R7" s="43">
        <v>388</v>
      </c>
      <c r="S7" s="43">
        <v>5072</v>
      </c>
      <c r="T7" s="43">
        <v>985</v>
      </c>
      <c r="U7" s="43">
        <v>781</v>
      </c>
      <c r="V7" s="43">
        <v>700</v>
      </c>
      <c r="W7" s="43">
        <v>775</v>
      </c>
      <c r="X7" s="43">
        <v>1000</v>
      </c>
      <c r="Y7" s="43">
        <v>800</v>
      </c>
      <c r="Z7" s="43">
        <v>1772</v>
      </c>
      <c r="AA7" s="43">
        <v>5645</v>
      </c>
      <c r="AB7" s="43">
        <v>3876.5</v>
      </c>
      <c r="AC7" s="43">
        <v>1862</v>
      </c>
      <c r="AD7" s="43">
        <v>5352</v>
      </c>
      <c r="AE7" s="43">
        <v>11208</v>
      </c>
      <c r="AF7" s="43">
        <v>17660.44</v>
      </c>
      <c r="AG7" s="43">
        <v>10979</v>
      </c>
      <c r="AH7" s="43">
        <v>6793.84</v>
      </c>
      <c r="AI7" s="43">
        <v>15704.04</v>
      </c>
      <c r="AJ7" s="43">
        <v>30365.94</v>
      </c>
      <c r="AK7" s="43">
        <v>31002.17</v>
      </c>
      <c r="AL7" s="43">
        <v>37785</v>
      </c>
      <c r="AM7" s="43">
        <v>40020</v>
      </c>
      <c r="AN7" s="43">
        <v>41980</v>
      </c>
      <c r="AO7" s="43">
        <v>43363</v>
      </c>
      <c r="AP7" s="43">
        <v>46900</v>
      </c>
    </row>
    <row r="8" spans="1:42" ht="15">
      <c r="A8" s="93" t="s">
        <v>184</v>
      </c>
      <c r="B8" s="43">
        <v>541</v>
      </c>
      <c r="C8" s="43"/>
      <c r="D8" s="43"/>
      <c r="E8" s="43">
        <v>10</v>
      </c>
      <c r="F8" s="43">
        <v>11</v>
      </c>
      <c r="G8" s="43">
        <v>79</v>
      </c>
      <c r="H8" s="43">
        <v>31</v>
      </c>
      <c r="I8" s="43"/>
      <c r="J8" s="43"/>
      <c r="K8" s="43"/>
      <c r="L8" s="43"/>
      <c r="M8" s="43">
        <v>1</v>
      </c>
      <c r="N8" s="43"/>
      <c r="O8" s="43"/>
      <c r="P8" s="43"/>
      <c r="Q8" s="43">
        <v>1</v>
      </c>
      <c r="R8" s="43">
        <v>2</v>
      </c>
      <c r="S8" s="43">
        <v>21</v>
      </c>
      <c r="T8" s="43">
        <v>5</v>
      </c>
      <c r="U8" s="43">
        <v>29</v>
      </c>
      <c r="V8" s="43">
        <v>14</v>
      </c>
      <c r="W8" s="43">
        <v>3</v>
      </c>
      <c r="X8" s="43">
        <v>15</v>
      </c>
      <c r="Y8" s="43"/>
      <c r="Z8" s="43">
        <v>1</v>
      </c>
      <c r="AA8" s="43">
        <v>2</v>
      </c>
      <c r="AB8" s="43"/>
      <c r="AC8" s="43">
        <v>2</v>
      </c>
      <c r="AD8" s="43"/>
      <c r="AE8" s="43">
        <v>3</v>
      </c>
      <c r="AF8" s="43">
        <v>0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ht="15">
      <c r="A9" s="93" t="s">
        <v>185</v>
      </c>
      <c r="B9" s="43"/>
      <c r="C9" s="43"/>
      <c r="D9" s="43"/>
      <c r="E9" s="43"/>
      <c r="F9" s="43">
        <v>13</v>
      </c>
      <c r="G9" s="43">
        <v>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ht="15">
      <c r="A10" s="93" t="s">
        <v>186</v>
      </c>
      <c r="B10" s="43">
        <v>92</v>
      </c>
      <c r="C10" s="43"/>
      <c r="D10" s="43">
        <v>14</v>
      </c>
      <c r="E10" s="43">
        <v>5</v>
      </c>
      <c r="F10" s="43"/>
      <c r="G10" s="43">
        <v>100</v>
      </c>
      <c r="H10" s="43">
        <v>824</v>
      </c>
      <c r="I10" s="43">
        <v>237</v>
      </c>
      <c r="J10" s="43">
        <v>24</v>
      </c>
      <c r="K10" s="43">
        <v>252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ht="15">
      <c r="A11" s="93" t="s">
        <v>187</v>
      </c>
      <c r="B11" s="43"/>
      <c r="C11" s="43">
        <v>37</v>
      </c>
      <c r="D11" s="43">
        <v>30</v>
      </c>
      <c r="E11" s="43"/>
      <c r="F11" s="43">
        <v>17</v>
      </c>
      <c r="G11" s="43">
        <v>526</v>
      </c>
      <c r="H11" s="43">
        <v>1309</v>
      </c>
      <c r="I11" s="43">
        <v>60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ht="15">
      <c r="A12" s="93" t="s">
        <v>188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>
        <v>2</v>
      </c>
      <c r="O12" s="43"/>
      <c r="P12" s="43"/>
      <c r="Q12" s="43"/>
      <c r="R12" s="43"/>
      <c r="S12" s="43"/>
      <c r="T12" s="43"/>
      <c r="U12" s="43"/>
      <c r="V12" s="43"/>
      <c r="W12" s="43">
        <v>2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>
        <v>316</v>
      </c>
      <c r="AL12" s="43">
        <v>32</v>
      </c>
      <c r="AM12" s="43">
        <v>76</v>
      </c>
      <c r="AN12" s="43">
        <v>174</v>
      </c>
      <c r="AO12" s="43"/>
      <c r="AP12" s="43"/>
    </row>
    <row r="13" spans="1:42" ht="15">
      <c r="A13" s="93" t="s">
        <v>189</v>
      </c>
      <c r="B13" s="43"/>
      <c r="C13" s="43"/>
      <c r="D13" s="43"/>
      <c r="E13" s="43"/>
      <c r="F13" s="43">
        <v>3</v>
      </c>
      <c r="G13" s="43"/>
      <c r="H13" s="43"/>
      <c r="I13" s="43">
        <v>7</v>
      </c>
      <c r="J13" s="43"/>
      <c r="K13" s="43"/>
      <c r="L13" s="43"/>
      <c r="M13" s="43"/>
      <c r="N13" s="43"/>
      <c r="O13" s="43"/>
      <c r="P13" s="43">
        <v>5</v>
      </c>
      <c r="Q13" s="43"/>
      <c r="R13" s="43"/>
      <c r="S13" s="43"/>
      <c r="T13" s="43"/>
      <c r="U13" s="43">
        <v>5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ht="15">
      <c r="A14" s="93" t="s">
        <v>190</v>
      </c>
      <c r="B14" s="43">
        <v>18459</v>
      </c>
      <c r="C14" s="43">
        <v>16084</v>
      </c>
      <c r="D14" s="43">
        <v>18960</v>
      </c>
      <c r="E14" s="43">
        <v>15935</v>
      </c>
      <c r="F14" s="43">
        <v>14611</v>
      </c>
      <c r="G14" s="43">
        <v>23582</v>
      </c>
      <c r="H14" s="43">
        <v>20872</v>
      </c>
      <c r="I14" s="43">
        <v>20498</v>
      </c>
      <c r="J14" s="43">
        <v>13163</v>
      </c>
      <c r="K14" s="43">
        <v>18277</v>
      </c>
      <c r="L14" s="43">
        <v>10592</v>
      </c>
      <c r="M14" s="43">
        <v>8634</v>
      </c>
      <c r="N14" s="43">
        <v>8346</v>
      </c>
      <c r="O14" s="43">
        <v>5312</v>
      </c>
      <c r="P14" s="43">
        <v>5114</v>
      </c>
      <c r="Q14" s="43">
        <v>650</v>
      </c>
      <c r="R14" s="43">
        <v>30</v>
      </c>
      <c r="S14" s="43">
        <v>7155</v>
      </c>
      <c r="T14" s="43">
        <v>1855</v>
      </c>
      <c r="U14" s="43">
        <v>127</v>
      </c>
      <c r="V14" s="43">
        <v>289</v>
      </c>
      <c r="W14" s="43">
        <v>39</v>
      </c>
      <c r="X14" s="43">
        <v>20</v>
      </c>
      <c r="Y14" s="43"/>
      <c r="Z14" s="43"/>
      <c r="AA14" s="43"/>
      <c r="AB14" s="43"/>
      <c r="AC14" s="43"/>
      <c r="AD14" s="43">
        <v>14</v>
      </c>
      <c r="AE14" s="43">
        <v>223.5</v>
      </c>
      <c r="AF14" s="43">
        <v>250</v>
      </c>
      <c r="AG14" s="43">
        <v>136.5</v>
      </c>
      <c r="AH14" s="43">
        <v>16.5</v>
      </c>
      <c r="AI14" s="43">
        <v>11.5</v>
      </c>
      <c r="AJ14" s="43">
        <v>48</v>
      </c>
      <c r="AK14" s="43">
        <v>548.42</v>
      </c>
      <c r="AL14" s="43">
        <v>29</v>
      </c>
      <c r="AM14" s="43">
        <v>56.98</v>
      </c>
      <c r="AN14" s="43">
        <v>197.97</v>
      </c>
      <c r="AO14" s="43">
        <v>62.75</v>
      </c>
      <c r="AP14" s="43"/>
    </row>
    <row r="15" spans="1:42" ht="15">
      <c r="A15" s="93" t="s">
        <v>191</v>
      </c>
      <c r="B15" s="43">
        <v>4</v>
      </c>
      <c r="C15" s="43">
        <v>3</v>
      </c>
      <c r="D15" s="43"/>
      <c r="E15" s="43">
        <v>8</v>
      </c>
      <c r="F15" s="43"/>
      <c r="G15" s="43"/>
      <c r="H15" s="43">
        <v>10</v>
      </c>
      <c r="I15" s="43">
        <v>87</v>
      </c>
      <c r="J15" s="43">
        <v>127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>
        <v>3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5">
      <c r="A16" s="93" t="s">
        <v>192</v>
      </c>
      <c r="B16" s="43"/>
      <c r="C16" s="43"/>
      <c r="D16" s="43">
        <v>4</v>
      </c>
      <c r="E16" s="43"/>
      <c r="F16" s="43">
        <v>6</v>
      </c>
      <c r="G16" s="43">
        <v>3</v>
      </c>
      <c r="H16" s="43"/>
      <c r="I16" s="43"/>
      <c r="J16" s="43"/>
      <c r="K16" s="43"/>
      <c r="L16" s="43"/>
      <c r="M16" s="43">
        <v>3</v>
      </c>
      <c r="N16" s="43"/>
      <c r="O16" s="43"/>
      <c r="P16" s="43"/>
      <c r="Q16" s="43"/>
      <c r="R16" s="43"/>
      <c r="S16" s="43">
        <v>2</v>
      </c>
      <c r="T16" s="43">
        <v>3</v>
      </c>
      <c r="U16" s="43">
        <v>2</v>
      </c>
      <c r="V16" s="43"/>
      <c r="W16" s="43"/>
      <c r="X16" s="43">
        <v>6.75</v>
      </c>
      <c r="Y16" s="43"/>
      <c r="Z16" s="43"/>
      <c r="AA16" s="43"/>
      <c r="AB16" s="43"/>
      <c r="AC16" s="43"/>
      <c r="AD16" s="43"/>
      <c r="AE16" s="43"/>
      <c r="AF16" s="43"/>
      <c r="AG16" s="43">
        <v>160</v>
      </c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ht="15">
      <c r="A17" s="93" t="s">
        <v>193</v>
      </c>
      <c r="B17" s="43">
        <v>209</v>
      </c>
      <c r="C17" s="43">
        <v>301</v>
      </c>
      <c r="D17" s="43">
        <v>66</v>
      </c>
      <c r="E17" s="43"/>
      <c r="F17" s="43"/>
      <c r="G17" s="43">
        <v>20</v>
      </c>
      <c r="H17" s="43">
        <v>3</v>
      </c>
      <c r="I17" s="43">
        <v>4</v>
      </c>
      <c r="J17" s="43">
        <v>25</v>
      </c>
      <c r="K17" s="43">
        <v>11</v>
      </c>
      <c r="L17" s="43">
        <v>14</v>
      </c>
      <c r="M17" s="43">
        <v>3</v>
      </c>
      <c r="N17" s="43">
        <v>10</v>
      </c>
      <c r="O17" s="43">
        <v>10</v>
      </c>
      <c r="P17" s="43">
        <v>1</v>
      </c>
      <c r="Q17" s="43">
        <v>1</v>
      </c>
      <c r="R17" s="43">
        <v>32</v>
      </c>
      <c r="S17" s="43">
        <v>32</v>
      </c>
      <c r="T17" s="43">
        <v>15</v>
      </c>
      <c r="U17" s="43">
        <v>7</v>
      </c>
      <c r="V17" s="43">
        <v>5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ht="15">
      <c r="A18" s="93" t="s">
        <v>194</v>
      </c>
      <c r="B18" s="43"/>
      <c r="C18" s="43">
        <v>7</v>
      </c>
      <c r="D18" s="43">
        <v>2</v>
      </c>
      <c r="E18" s="43"/>
      <c r="F18" s="43"/>
      <c r="G18" s="43"/>
      <c r="H18" s="43">
        <v>5</v>
      </c>
      <c r="I18" s="43">
        <v>23</v>
      </c>
      <c r="J18" s="43"/>
      <c r="K18" s="43">
        <v>8</v>
      </c>
      <c r="L18" s="43"/>
      <c r="M18" s="43"/>
      <c r="N18" s="43">
        <v>1</v>
      </c>
      <c r="O18" s="43">
        <v>4</v>
      </c>
      <c r="P18" s="43">
        <v>45</v>
      </c>
      <c r="Q18" s="43"/>
      <c r="R18" s="43"/>
      <c r="S18" s="43"/>
      <c r="T18" s="43"/>
      <c r="U18" s="43">
        <v>2</v>
      </c>
      <c r="V18" s="43"/>
      <c r="W18" s="43"/>
      <c r="X18" s="43">
        <v>38</v>
      </c>
      <c r="Y18" s="43"/>
      <c r="Z18" s="43"/>
      <c r="AA18" s="43"/>
      <c r="AB18" s="43"/>
      <c r="AC18" s="43"/>
      <c r="AD18" s="43">
        <v>15</v>
      </c>
      <c r="AE18" s="43">
        <v>37.5</v>
      </c>
      <c r="AF18" s="43"/>
      <c r="AG18" s="43">
        <v>2</v>
      </c>
      <c r="AH18" s="43">
        <v>1</v>
      </c>
      <c r="AI18" s="43">
        <v>242</v>
      </c>
      <c r="AJ18" s="43">
        <v>1</v>
      </c>
      <c r="AK18" s="43">
        <v>169</v>
      </c>
      <c r="AL18" s="43"/>
      <c r="AM18" s="43"/>
      <c r="AN18" s="43"/>
      <c r="AO18" s="43"/>
      <c r="AP18" s="43"/>
    </row>
    <row r="19" spans="1:42" ht="15">
      <c r="A19" s="93" t="s">
        <v>13</v>
      </c>
      <c r="B19" s="43"/>
      <c r="C19" s="43"/>
      <c r="D19" s="43"/>
      <c r="E19" s="43"/>
      <c r="F19" s="43"/>
      <c r="G19" s="43"/>
      <c r="H19" s="43">
        <v>5</v>
      </c>
      <c r="I19" s="43"/>
      <c r="J19" s="43">
        <v>22</v>
      </c>
      <c r="K19" s="43">
        <v>25</v>
      </c>
      <c r="L19" s="43">
        <v>10</v>
      </c>
      <c r="M19" s="43">
        <v>10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2" ht="15">
      <c r="A20" s="93" t="s">
        <v>195</v>
      </c>
      <c r="B20" s="43">
        <v>94</v>
      </c>
      <c r="C20" s="43"/>
      <c r="D20" s="43">
        <v>108</v>
      </c>
      <c r="E20" s="43">
        <v>39</v>
      </c>
      <c r="F20" s="43"/>
      <c r="G20" s="43">
        <v>8</v>
      </c>
      <c r="H20" s="43"/>
      <c r="I20" s="43">
        <v>273</v>
      </c>
      <c r="J20" s="43"/>
      <c r="K20" s="43"/>
      <c r="L20" s="43"/>
      <c r="M20" s="43"/>
      <c r="N20" s="43"/>
      <c r="O20" s="43"/>
      <c r="P20" s="43">
        <v>4</v>
      </c>
      <c r="Q20" s="43">
        <v>2</v>
      </c>
      <c r="R20" s="43">
        <v>4</v>
      </c>
      <c r="S20" s="43">
        <v>4</v>
      </c>
      <c r="T20" s="43"/>
      <c r="U20" s="43"/>
      <c r="V20" s="43"/>
      <c r="W20" s="43">
        <v>4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ht="15">
      <c r="A21" s="93" t="s">
        <v>196</v>
      </c>
      <c r="B21" s="43"/>
      <c r="C21" s="43">
        <v>25</v>
      </c>
      <c r="D21" s="43"/>
      <c r="E21" s="43">
        <v>37</v>
      </c>
      <c r="F21" s="43">
        <v>49</v>
      </c>
      <c r="G21" s="43">
        <v>9</v>
      </c>
      <c r="H21" s="43">
        <v>59</v>
      </c>
      <c r="I21" s="43">
        <v>1</v>
      </c>
      <c r="J21" s="43"/>
      <c r="K21" s="43"/>
      <c r="L21" s="43">
        <v>8</v>
      </c>
      <c r="M21" s="43"/>
      <c r="N21" s="43">
        <v>8</v>
      </c>
      <c r="O21" s="43"/>
      <c r="P21" s="43"/>
      <c r="Q21" s="43"/>
      <c r="R21" s="43">
        <v>1</v>
      </c>
      <c r="S21" s="43"/>
      <c r="T21" s="43"/>
      <c r="U21" s="43"/>
      <c r="V21" s="43"/>
      <c r="W21" s="43"/>
      <c r="X21" s="43"/>
      <c r="Y21" s="43"/>
      <c r="Z21" s="43"/>
      <c r="AA21" s="43">
        <v>2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ht="15">
      <c r="A22" s="93" t="s">
        <v>197</v>
      </c>
      <c r="B22" s="43">
        <v>52</v>
      </c>
      <c r="C22" s="43">
        <v>286</v>
      </c>
      <c r="D22" s="43">
        <v>120</v>
      </c>
      <c r="E22" s="43"/>
      <c r="F22" s="43">
        <v>8</v>
      </c>
      <c r="G22" s="43"/>
      <c r="H22" s="43"/>
      <c r="I22" s="43">
        <v>9</v>
      </c>
      <c r="J22" s="43"/>
      <c r="K22" s="43">
        <v>17</v>
      </c>
      <c r="L22" s="43">
        <v>3</v>
      </c>
      <c r="M22" s="43">
        <v>810</v>
      </c>
      <c r="N22" s="43">
        <v>2497</v>
      </c>
      <c r="O22" s="43">
        <v>1761</v>
      </c>
      <c r="P22" s="43">
        <v>1762</v>
      </c>
      <c r="Q22" s="43"/>
      <c r="R22" s="43"/>
      <c r="S22" s="43">
        <v>30</v>
      </c>
      <c r="T22" s="43">
        <v>15</v>
      </c>
      <c r="U22" s="43"/>
      <c r="V22" s="43">
        <v>10</v>
      </c>
      <c r="W22" s="43">
        <v>15</v>
      </c>
      <c r="X22" s="43"/>
      <c r="Y22" s="43"/>
      <c r="Z22" s="43">
        <v>450</v>
      </c>
      <c r="AA22" s="43">
        <v>80</v>
      </c>
      <c r="AB22" s="43"/>
      <c r="AC22" s="43"/>
      <c r="AD22" s="43"/>
      <c r="AE22" s="43">
        <v>50</v>
      </c>
      <c r="AF22" s="43"/>
      <c r="AG22" s="43">
        <v>305.1</v>
      </c>
      <c r="AH22" s="43">
        <v>6</v>
      </c>
      <c r="AI22" s="43">
        <v>37</v>
      </c>
      <c r="AJ22" s="43">
        <v>297.38</v>
      </c>
      <c r="AK22" s="43">
        <v>2000.6</v>
      </c>
      <c r="AL22" s="43">
        <v>1155.6</v>
      </c>
      <c r="AM22" s="43">
        <v>1600.46</v>
      </c>
      <c r="AN22" s="43">
        <v>631.9</v>
      </c>
      <c r="AO22" s="43">
        <v>235</v>
      </c>
      <c r="AP22" s="43"/>
    </row>
    <row r="23" spans="1:42" ht="15">
      <c r="A23" s="93" t="s">
        <v>198</v>
      </c>
      <c r="B23" s="43"/>
      <c r="C23" s="43"/>
      <c r="D23" s="43"/>
      <c r="E23" s="43"/>
      <c r="F23" s="43">
        <v>4</v>
      </c>
      <c r="G23" s="43">
        <v>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ht="15">
      <c r="A24" s="93" t="s">
        <v>199</v>
      </c>
      <c r="B24" s="43">
        <v>15</v>
      </c>
      <c r="C24" s="43">
        <v>8</v>
      </c>
      <c r="D24" s="43"/>
      <c r="E24" s="43"/>
      <c r="F24" s="43"/>
      <c r="G24" s="43"/>
      <c r="H24" s="43"/>
      <c r="I24" s="43">
        <v>1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ht="15">
      <c r="A25" s="93" t="s">
        <v>200</v>
      </c>
      <c r="B25" s="43">
        <v>130</v>
      </c>
      <c r="C25" s="43">
        <v>70</v>
      </c>
      <c r="D25" s="43">
        <v>240</v>
      </c>
      <c r="E25" s="43"/>
      <c r="F25" s="43">
        <v>150</v>
      </c>
      <c r="G25" s="43">
        <v>430</v>
      </c>
      <c r="H25" s="43">
        <v>220</v>
      </c>
      <c r="I25" s="43">
        <v>525</v>
      </c>
      <c r="J25" s="43">
        <v>122</v>
      </c>
      <c r="K25" s="43">
        <v>274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>
        <v>450</v>
      </c>
      <c r="AB25" s="43"/>
      <c r="AC25" s="43"/>
      <c r="AD25" s="43"/>
      <c r="AE25" s="43"/>
      <c r="AF25" s="43"/>
      <c r="AG25" s="43">
        <v>910</v>
      </c>
      <c r="AH25" s="43">
        <v>1281</v>
      </c>
      <c r="AI25" s="43">
        <v>2261.5</v>
      </c>
      <c r="AJ25" s="43">
        <v>2044</v>
      </c>
      <c r="AK25" s="43">
        <v>3604.5</v>
      </c>
      <c r="AL25" s="43">
        <v>2705</v>
      </c>
      <c r="AM25" s="43">
        <v>3200</v>
      </c>
      <c r="AN25" s="43">
        <v>2711</v>
      </c>
      <c r="AO25" s="43">
        <v>2215</v>
      </c>
      <c r="AP25" s="43">
        <v>1915</v>
      </c>
    </row>
    <row r="26" spans="1:42" ht="15">
      <c r="A26" s="93" t="s">
        <v>201</v>
      </c>
      <c r="B26" s="43">
        <v>71816</v>
      </c>
      <c r="C26" s="43">
        <v>194931</v>
      </c>
      <c r="D26" s="43">
        <v>237210</v>
      </c>
      <c r="E26" s="43">
        <v>192932</v>
      </c>
      <c r="F26" s="43">
        <v>197799</v>
      </c>
      <c r="G26" s="43">
        <v>239410</v>
      </c>
      <c r="H26" s="43">
        <v>175832</v>
      </c>
      <c r="I26" s="43">
        <v>244086</v>
      </c>
      <c r="J26" s="43">
        <v>10564</v>
      </c>
      <c r="K26" s="43">
        <v>255173</v>
      </c>
      <c r="L26" s="43">
        <v>212225</v>
      </c>
      <c r="M26" s="43">
        <v>185934</v>
      </c>
      <c r="N26" s="43">
        <v>130697</v>
      </c>
      <c r="O26" s="43">
        <v>75429</v>
      </c>
      <c r="P26" s="43">
        <v>106382</v>
      </c>
      <c r="Q26" s="43">
        <v>55768</v>
      </c>
      <c r="R26" s="43">
        <v>468</v>
      </c>
      <c r="S26" s="43">
        <v>38867</v>
      </c>
      <c r="T26" s="43">
        <v>33980</v>
      </c>
      <c r="U26" s="43">
        <v>1629</v>
      </c>
      <c r="V26" s="43">
        <v>823</v>
      </c>
      <c r="W26" s="43">
        <v>23967</v>
      </c>
      <c r="X26" s="43">
        <v>6007.58</v>
      </c>
      <c r="Y26" s="43">
        <v>153</v>
      </c>
      <c r="Z26" s="43">
        <v>309</v>
      </c>
      <c r="AA26" s="43">
        <v>8940</v>
      </c>
      <c r="AB26" s="43"/>
      <c r="AC26" s="43"/>
      <c r="AD26" s="43"/>
      <c r="AE26" s="43"/>
      <c r="AF26" s="43">
        <v>117</v>
      </c>
      <c r="AG26" s="43"/>
      <c r="AH26" s="43"/>
      <c r="AI26" s="43"/>
      <c r="AJ26" s="43"/>
      <c r="AK26" s="43"/>
      <c r="AL26" s="43">
        <v>5319.4</v>
      </c>
      <c r="AM26" s="43">
        <v>13118.74</v>
      </c>
      <c r="AN26" s="43">
        <v>13119</v>
      </c>
      <c r="AO26" s="43">
        <v>7964.68</v>
      </c>
      <c r="AP26" s="43">
        <v>10331</v>
      </c>
    </row>
    <row r="27" spans="1:42" ht="15">
      <c r="A27" s="93" t="s">
        <v>202</v>
      </c>
      <c r="B27" s="43">
        <v>44015</v>
      </c>
      <c r="C27" s="43">
        <v>98942</v>
      </c>
      <c r="D27" s="43">
        <v>100009</v>
      </c>
      <c r="E27" s="43">
        <v>131181</v>
      </c>
      <c r="F27" s="43">
        <v>120890</v>
      </c>
      <c r="G27" s="43">
        <v>161428</v>
      </c>
      <c r="H27" s="43">
        <v>101938</v>
      </c>
      <c r="I27" s="43">
        <v>128545</v>
      </c>
      <c r="J27" s="43">
        <v>27880</v>
      </c>
      <c r="K27" s="43">
        <v>118692</v>
      </c>
      <c r="L27" s="43">
        <v>3113</v>
      </c>
      <c r="M27" s="43">
        <v>90135</v>
      </c>
      <c r="N27" s="43">
        <v>119802</v>
      </c>
      <c r="O27" s="43">
        <v>112406</v>
      </c>
      <c r="P27" s="43">
        <v>120341</v>
      </c>
      <c r="Q27" s="43">
        <v>26598</v>
      </c>
      <c r="R27" s="43">
        <v>81</v>
      </c>
      <c r="S27" s="43">
        <v>200</v>
      </c>
      <c r="T27" s="43">
        <v>411</v>
      </c>
      <c r="U27" s="43">
        <v>44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>
        <v>741</v>
      </c>
      <c r="AG27" s="43">
        <v>1248</v>
      </c>
      <c r="AH27" s="43">
        <v>1444</v>
      </c>
      <c r="AI27" s="43">
        <v>3668</v>
      </c>
      <c r="AJ27" s="43">
        <v>6797</v>
      </c>
      <c r="AK27" s="43">
        <v>25159</v>
      </c>
      <c r="AL27" s="43">
        <v>48957.38</v>
      </c>
      <c r="AM27" s="43">
        <v>9766.7</v>
      </c>
      <c r="AN27" s="43">
        <v>7583</v>
      </c>
      <c r="AO27" s="43">
        <v>6119.51</v>
      </c>
      <c r="AP27" s="43">
        <v>5180</v>
      </c>
    </row>
    <row r="28" spans="1:42" ht="15">
      <c r="A28" s="93" t="s">
        <v>203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>
        <v>1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ht="15">
      <c r="A29" s="93" t="s">
        <v>204</v>
      </c>
      <c r="B29" s="43">
        <v>260</v>
      </c>
      <c r="C29" s="43">
        <v>200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>
        <v>13</v>
      </c>
      <c r="Z29" s="43"/>
      <c r="AA29" s="43">
        <v>10</v>
      </c>
      <c r="AB29" s="43"/>
      <c r="AC29" s="43"/>
      <c r="AD29" s="43"/>
      <c r="AE29" s="43">
        <v>2977</v>
      </c>
      <c r="AF29" s="43">
        <v>2433</v>
      </c>
      <c r="AG29" s="43">
        <v>2037</v>
      </c>
      <c r="AH29" s="43">
        <v>1221</v>
      </c>
      <c r="AI29" s="43">
        <v>2061</v>
      </c>
      <c r="AJ29" s="43">
        <v>2336</v>
      </c>
      <c r="AK29" s="43">
        <v>4960</v>
      </c>
      <c r="AL29" s="43">
        <v>8207.5</v>
      </c>
      <c r="AM29" s="43">
        <v>9634</v>
      </c>
      <c r="AN29" s="43">
        <v>10750</v>
      </c>
      <c r="AO29" s="43">
        <v>11758</v>
      </c>
      <c r="AP29" s="43">
        <v>12990</v>
      </c>
    </row>
    <row r="30" spans="1:42" ht="15">
      <c r="A30" s="93" t="s">
        <v>205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>
        <v>2</v>
      </c>
      <c r="AK30" s="43">
        <v>20</v>
      </c>
      <c r="AL30" s="43"/>
      <c r="AM30" s="43"/>
      <c r="AN30" s="43"/>
      <c r="AO30" s="43"/>
      <c r="AP30" s="43"/>
    </row>
    <row r="31" spans="1:42" ht="15">
      <c r="A31" s="93" t="s">
        <v>206</v>
      </c>
      <c r="B31" s="43"/>
      <c r="C31" s="43"/>
      <c r="D31" s="43"/>
      <c r="E31" s="43"/>
      <c r="F31" s="43"/>
      <c r="G31" s="43"/>
      <c r="H31" s="43"/>
      <c r="I31" s="43"/>
      <c r="J31" s="43"/>
      <c r="K31" s="43">
        <v>1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ht="15">
      <c r="A32" s="6"/>
    </row>
    <row r="33" ht="15">
      <c r="A33" s="6" t="s">
        <v>172</v>
      </c>
    </row>
    <row r="34" spans="1:42" ht="15">
      <c r="A34" s="96" t="s">
        <v>178</v>
      </c>
      <c r="B34" s="88">
        <v>1980</v>
      </c>
      <c r="C34" s="88">
        <v>1981</v>
      </c>
      <c r="D34" s="88">
        <v>1982</v>
      </c>
      <c r="E34" s="88">
        <v>1983</v>
      </c>
      <c r="F34" s="88">
        <v>1984</v>
      </c>
      <c r="G34" s="88">
        <v>1985</v>
      </c>
      <c r="H34" s="88">
        <v>1986</v>
      </c>
      <c r="I34" s="88">
        <v>1987</v>
      </c>
      <c r="J34" s="88">
        <v>1988</v>
      </c>
      <c r="K34" s="88">
        <v>1989</v>
      </c>
      <c r="L34" s="88">
        <v>1990</v>
      </c>
      <c r="M34" s="88">
        <v>1991</v>
      </c>
      <c r="N34" s="88">
        <v>1992</v>
      </c>
      <c r="O34" s="88">
        <v>1993</v>
      </c>
      <c r="P34" s="88">
        <v>1994</v>
      </c>
      <c r="Q34" s="88">
        <v>1995</v>
      </c>
      <c r="R34" s="88">
        <v>1996</v>
      </c>
      <c r="S34" s="88">
        <v>1997</v>
      </c>
      <c r="T34" s="88">
        <v>1998</v>
      </c>
      <c r="U34" s="88">
        <v>1999</v>
      </c>
      <c r="V34" s="88">
        <v>2000</v>
      </c>
      <c r="W34" s="88">
        <v>2001</v>
      </c>
      <c r="X34" s="88">
        <v>2002</v>
      </c>
      <c r="Y34" s="88">
        <v>2003</v>
      </c>
      <c r="Z34" s="88">
        <v>2004</v>
      </c>
      <c r="AA34" s="88">
        <v>2005</v>
      </c>
      <c r="AB34" s="88">
        <v>2006</v>
      </c>
      <c r="AC34" s="88">
        <v>2007</v>
      </c>
      <c r="AD34" s="88">
        <v>2008</v>
      </c>
      <c r="AE34" s="88">
        <v>2009</v>
      </c>
      <c r="AF34" s="88">
        <v>2010</v>
      </c>
      <c r="AG34" s="88">
        <v>2011</v>
      </c>
      <c r="AH34" s="88">
        <v>2012</v>
      </c>
      <c r="AI34" s="88">
        <v>2013</v>
      </c>
      <c r="AJ34" s="88">
        <v>2014</v>
      </c>
      <c r="AK34" s="88">
        <v>2015</v>
      </c>
      <c r="AL34" s="88">
        <v>2016</v>
      </c>
      <c r="AM34" s="88">
        <v>2017</v>
      </c>
      <c r="AN34" s="88">
        <v>2018</v>
      </c>
      <c r="AO34" s="88">
        <v>2019</v>
      </c>
      <c r="AP34" s="88">
        <v>2020</v>
      </c>
    </row>
    <row r="35" spans="1:42" ht="15">
      <c r="A35" s="93" t="s">
        <v>179</v>
      </c>
      <c r="B35" s="43">
        <v>11566</v>
      </c>
      <c r="C35" s="43">
        <v>42890</v>
      </c>
      <c r="D35" s="43">
        <v>9903</v>
      </c>
      <c r="E35" s="43">
        <v>37820</v>
      </c>
      <c r="F35" s="43">
        <v>55853</v>
      </c>
      <c r="G35" s="43">
        <v>30751</v>
      </c>
      <c r="H35" s="43">
        <v>54235</v>
      </c>
      <c r="I35" s="43">
        <v>51720</v>
      </c>
      <c r="J35" s="43">
        <v>59925</v>
      </c>
      <c r="K35" s="43">
        <v>63499</v>
      </c>
      <c r="L35" s="43">
        <v>42105</v>
      </c>
      <c r="M35" s="43">
        <v>47299</v>
      </c>
      <c r="N35" s="43">
        <v>49281</v>
      </c>
      <c r="O35" s="43">
        <v>32999</v>
      </c>
      <c r="P35" s="43">
        <v>47764</v>
      </c>
      <c r="Q35" s="43">
        <v>42437</v>
      </c>
      <c r="R35" s="43">
        <v>30645</v>
      </c>
      <c r="S35" s="43">
        <v>48671</v>
      </c>
      <c r="T35" s="43">
        <v>36844</v>
      </c>
      <c r="U35" s="43">
        <v>52236</v>
      </c>
      <c r="V35" s="43">
        <v>42941</v>
      </c>
      <c r="W35" s="43">
        <v>27532</v>
      </c>
      <c r="X35" s="43">
        <v>33985</v>
      </c>
      <c r="Y35" s="43">
        <v>48224</v>
      </c>
      <c r="Z35" s="43">
        <v>56970.5</v>
      </c>
      <c r="AA35" s="43">
        <v>54813.5</v>
      </c>
      <c r="AB35" s="43">
        <v>30289</v>
      </c>
      <c r="AC35" s="43">
        <v>41921</v>
      </c>
      <c r="AD35" s="43">
        <v>46588</v>
      </c>
      <c r="AE35" s="43">
        <v>38107.22</v>
      </c>
      <c r="AF35" s="43">
        <v>95782.51</v>
      </c>
      <c r="AG35" s="43">
        <v>88517.27</v>
      </c>
      <c r="AH35" s="43">
        <v>83066.87</v>
      </c>
      <c r="AI35" s="43">
        <v>86985.94</v>
      </c>
      <c r="AJ35" s="43">
        <v>98652.23</v>
      </c>
      <c r="AK35" s="43">
        <v>121495.39</v>
      </c>
      <c r="AL35" s="43">
        <v>107922.23</v>
      </c>
      <c r="AM35" s="43">
        <v>118123.71</v>
      </c>
      <c r="AN35" s="43">
        <v>60081.77</v>
      </c>
      <c r="AO35" s="43">
        <v>59835.68</v>
      </c>
      <c r="AP35" s="43">
        <v>34270.9</v>
      </c>
    </row>
    <row r="36" spans="1:42" ht="15">
      <c r="A36" s="93" t="s">
        <v>181</v>
      </c>
      <c r="B36" s="43">
        <v>4483</v>
      </c>
      <c r="C36" s="43">
        <v>10928</v>
      </c>
      <c r="D36" s="43">
        <v>16842</v>
      </c>
      <c r="E36" s="43">
        <v>17253</v>
      </c>
      <c r="F36" s="43">
        <v>14986</v>
      </c>
      <c r="G36" s="43">
        <v>23525</v>
      </c>
      <c r="H36" s="43">
        <v>26648</v>
      </c>
      <c r="I36" s="43">
        <v>23757</v>
      </c>
      <c r="J36" s="43">
        <v>19894</v>
      </c>
      <c r="K36" s="43">
        <v>22450</v>
      </c>
      <c r="L36" s="43">
        <v>19307</v>
      </c>
      <c r="M36" s="43">
        <v>9540</v>
      </c>
      <c r="N36" s="43">
        <v>7899</v>
      </c>
      <c r="O36" s="43">
        <v>6864</v>
      </c>
      <c r="P36" s="43">
        <v>7301</v>
      </c>
      <c r="Q36" s="43">
        <v>6524</v>
      </c>
      <c r="R36" s="43">
        <v>8737</v>
      </c>
      <c r="S36" s="43">
        <v>6111</v>
      </c>
      <c r="T36" s="43">
        <v>10944.6</v>
      </c>
      <c r="U36" s="43">
        <v>12279</v>
      </c>
      <c r="V36" s="43">
        <v>12788.3</v>
      </c>
      <c r="W36" s="43">
        <v>11950.5</v>
      </c>
      <c r="X36" s="43">
        <v>9284</v>
      </c>
      <c r="Y36" s="43">
        <v>8509</v>
      </c>
      <c r="Z36" s="43">
        <v>10858.5</v>
      </c>
      <c r="AA36" s="43">
        <v>11591.71</v>
      </c>
      <c r="AB36" s="43">
        <v>10845</v>
      </c>
      <c r="AC36" s="43">
        <v>10076</v>
      </c>
      <c r="AD36" s="43">
        <v>10614</v>
      </c>
      <c r="AE36" s="43">
        <v>4524</v>
      </c>
      <c r="AF36" s="43">
        <v>10585.59</v>
      </c>
      <c r="AG36" s="43">
        <v>14336.75</v>
      </c>
      <c r="AH36" s="43">
        <v>11959.07</v>
      </c>
      <c r="AI36" s="43">
        <v>12626.15</v>
      </c>
      <c r="AJ36" s="43">
        <v>13010.5</v>
      </c>
      <c r="AK36" s="43">
        <v>13323</v>
      </c>
      <c r="AL36" s="43">
        <v>12872.2</v>
      </c>
      <c r="AM36" s="43">
        <v>12901.5</v>
      </c>
      <c r="AN36" s="43">
        <v>12855.8</v>
      </c>
      <c r="AO36" s="43">
        <v>12915.3</v>
      </c>
      <c r="AP36" s="43">
        <v>12906.2</v>
      </c>
    </row>
    <row r="37" spans="1:42" ht="15">
      <c r="A37" s="93" t="s">
        <v>180</v>
      </c>
      <c r="B37" s="43">
        <v>1242</v>
      </c>
      <c r="C37" s="43">
        <v>2853</v>
      </c>
      <c r="D37" s="43">
        <v>262</v>
      </c>
      <c r="E37" s="43">
        <v>2264</v>
      </c>
      <c r="F37" s="43">
        <v>4892</v>
      </c>
      <c r="G37" s="43">
        <v>3410</v>
      </c>
      <c r="H37" s="43">
        <v>2560</v>
      </c>
      <c r="I37" s="43">
        <v>4386</v>
      </c>
      <c r="J37" s="43">
        <v>5106</v>
      </c>
      <c r="K37" s="43">
        <v>7768</v>
      </c>
      <c r="L37" s="43">
        <v>2992</v>
      </c>
      <c r="M37" s="43">
        <v>1490</v>
      </c>
      <c r="N37" s="43">
        <v>3772</v>
      </c>
      <c r="O37" s="43">
        <v>1498</v>
      </c>
      <c r="P37" s="43">
        <v>6733</v>
      </c>
      <c r="Q37" s="43">
        <v>7334</v>
      </c>
      <c r="R37" s="43">
        <v>5112</v>
      </c>
      <c r="S37" s="43">
        <v>16059</v>
      </c>
      <c r="T37" s="43">
        <v>7617</v>
      </c>
      <c r="U37" s="43">
        <v>9784</v>
      </c>
      <c r="V37" s="43">
        <v>8407</v>
      </c>
      <c r="W37" s="43">
        <v>5269</v>
      </c>
      <c r="X37" s="43">
        <v>4220</v>
      </c>
      <c r="Y37" s="43">
        <v>5426</v>
      </c>
      <c r="Z37" s="43">
        <v>11426</v>
      </c>
      <c r="AA37" s="43">
        <v>12150</v>
      </c>
      <c r="AB37" s="43">
        <v>6352</v>
      </c>
      <c r="AC37" s="43">
        <v>7155</v>
      </c>
      <c r="AD37" s="43">
        <v>10273</v>
      </c>
      <c r="AE37" s="43">
        <v>6566</v>
      </c>
      <c r="AF37" s="43">
        <v>17133</v>
      </c>
      <c r="AG37" s="43">
        <v>27490</v>
      </c>
      <c r="AH37" s="43">
        <v>26355</v>
      </c>
      <c r="AI37" s="43">
        <v>28294</v>
      </c>
      <c r="AJ37" s="43">
        <v>36557</v>
      </c>
      <c r="AK37" s="43">
        <v>37971</v>
      </c>
      <c r="AL37" s="43">
        <v>39210</v>
      </c>
      <c r="AM37" s="43">
        <v>41825</v>
      </c>
      <c r="AN37" s="43">
        <v>30688</v>
      </c>
      <c r="AO37" s="43">
        <v>1950</v>
      </c>
      <c r="AP37" s="43">
        <v>23413.21</v>
      </c>
    </row>
    <row r="38" spans="1:42" ht="15">
      <c r="A38" s="93" t="s">
        <v>183</v>
      </c>
      <c r="B38" s="43">
        <v>1707</v>
      </c>
      <c r="C38" s="43">
        <v>475</v>
      </c>
      <c r="D38" s="43">
        <v>650</v>
      </c>
      <c r="E38" s="43">
        <v>365</v>
      </c>
      <c r="F38" s="43">
        <v>489</v>
      </c>
      <c r="G38" s="43">
        <v>994</v>
      </c>
      <c r="H38" s="43">
        <v>472</v>
      </c>
      <c r="I38" s="43">
        <v>30</v>
      </c>
      <c r="J38" s="43">
        <v>16</v>
      </c>
      <c r="K38" s="43">
        <v>610</v>
      </c>
      <c r="L38" s="43">
        <v>150</v>
      </c>
      <c r="M38" s="43">
        <v>190</v>
      </c>
      <c r="N38" s="43">
        <v>575</v>
      </c>
      <c r="O38" s="43">
        <v>412</v>
      </c>
      <c r="P38" s="43">
        <v>250</v>
      </c>
      <c r="Q38" s="43">
        <v>350</v>
      </c>
      <c r="R38" s="43">
        <v>360</v>
      </c>
      <c r="S38" s="43">
        <v>4429</v>
      </c>
      <c r="T38" s="43">
        <v>985</v>
      </c>
      <c r="U38" s="43">
        <v>781</v>
      </c>
      <c r="V38" s="43">
        <v>700</v>
      </c>
      <c r="W38" s="43">
        <v>775</v>
      </c>
      <c r="X38" s="43">
        <v>860</v>
      </c>
      <c r="Y38" s="43">
        <v>650</v>
      </c>
      <c r="Z38" s="43">
        <v>1772</v>
      </c>
      <c r="AA38" s="43">
        <v>5545</v>
      </c>
      <c r="AB38" s="43">
        <v>3876.5</v>
      </c>
      <c r="AC38" s="43">
        <v>1862</v>
      </c>
      <c r="AD38" s="43">
        <v>5252</v>
      </c>
      <c r="AE38" s="43">
        <v>11208</v>
      </c>
      <c r="AF38" s="43">
        <v>17660.44</v>
      </c>
      <c r="AG38" s="43">
        <v>10727</v>
      </c>
      <c r="AH38" s="43">
        <v>6793.84</v>
      </c>
      <c r="AI38" s="43">
        <v>15634.04</v>
      </c>
      <c r="AJ38" s="43">
        <v>30365.94</v>
      </c>
      <c r="AK38" s="43">
        <v>31002.17</v>
      </c>
      <c r="AL38" s="43">
        <v>37755</v>
      </c>
      <c r="AM38" s="43">
        <v>40020</v>
      </c>
      <c r="AN38" s="43">
        <v>41980</v>
      </c>
      <c r="AO38" s="43">
        <v>43363</v>
      </c>
      <c r="AP38" s="43">
        <v>46098</v>
      </c>
    </row>
    <row r="39" spans="1:42" ht="15">
      <c r="A39" s="93" t="s">
        <v>182</v>
      </c>
      <c r="B39" s="43">
        <v>1889</v>
      </c>
      <c r="C39" s="43">
        <v>3241</v>
      </c>
      <c r="D39" s="43">
        <v>2067</v>
      </c>
      <c r="E39" s="43">
        <v>7468</v>
      </c>
      <c r="F39" s="43">
        <v>6612</v>
      </c>
      <c r="G39" s="43">
        <v>4800</v>
      </c>
      <c r="H39" s="43">
        <v>3548</v>
      </c>
      <c r="I39" s="43">
        <v>2026</v>
      </c>
      <c r="J39" s="43">
        <v>2663</v>
      </c>
      <c r="K39" s="43">
        <v>6450</v>
      </c>
      <c r="L39" s="43">
        <v>740</v>
      </c>
      <c r="M39" s="43">
        <v>1102</v>
      </c>
      <c r="N39" s="43">
        <v>827</v>
      </c>
      <c r="O39" s="43">
        <v>1608</v>
      </c>
      <c r="P39" s="43">
        <v>2542</v>
      </c>
      <c r="Q39" s="43">
        <v>4460</v>
      </c>
      <c r="R39" s="43">
        <v>3599</v>
      </c>
      <c r="S39" s="43">
        <v>3275</v>
      </c>
      <c r="T39" s="43">
        <v>2923</v>
      </c>
      <c r="U39" s="43">
        <v>4240</v>
      </c>
      <c r="V39" s="43">
        <v>4007</v>
      </c>
      <c r="W39" s="43">
        <v>4498</v>
      </c>
      <c r="X39" s="43">
        <v>2409</v>
      </c>
      <c r="Y39" s="43">
        <v>4914</v>
      </c>
      <c r="Z39" s="43">
        <v>6997</v>
      </c>
      <c r="AA39" s="43">
        <v>6700</v>
      </c>
      <c r="AB39" s="43">
        <v>2800</v>
      </c>
      <c r="AC39" s="43">
        <v>1500</v>
      </c>
      <c r="AD39" s="43">
        <v>3011</v>
      </c>
      <c r="AE39" s="43">
        <v>1258</v>
      </c>
      <c r="AF39" s="43">
        <v>8876.67</v>
      </c>
      <c r="AG39" s="43">
        <v>9962</v>
      </c>
      <c r="AH39" s="43">
        <v>10251</v>
      </c>
      <c r="AI39" s="43">
        <v>7543</v>
      </c>
      <c r="AJ39" s="43">
        <v>16028</v>
      </c>
      <c r="AK39" s="43">
        <v>10056</v>
      </c>
      <c r="AL39" s="43">
        <v>13800</v>
      </c>
      <c r="AM39" s="43">
        <v>14515</v>
      </c>
      <c r="AN39" s="43">
        <v>10500</v>
      </c>
      <c r="AO39" s="43">
        <v>0</v>
      </c>
      <c r="AP39" s="43">
        <v>15100</v>
      </c>
    </row>
    <row r="40" spans="1:42" ht="15">
      <c r="A40" s="93" t="s">
        <v>190</v>
      </c>
      <c r="B40" s="43">
        <v>18320</v>
      </c>
      <c r="C40" s="43">
        <v>15778</v>
      </c>
      <c r="D40" s="43">
        <v>18799</v>
      </c>
      <c r="E40" s="43">
        <v>14876</v>
      </c>
      <c r="F40" s="43">
        <v>14449</v>
      </c>
      <c r="G40" s="43">
        <v>23385</v>
      </c>
      <c r="H40" s="43">
        <v>20079</v>
      </c>
      <c r="I40" s="43">
        <v>20227</v>
      </c>
      <c r="J40" s="43">
        <v>12870</v>
      </c>
      <c r="K40" s="43">
        <v>18175</v>
      </c>
      <c r="L40" s="43">
        <v>10114</v>
      </c>
      <c r="M40" s="43">
        <v>8361</v>
      </c>
      <c r="N40" s="43">
        <v>8323</v>
      </c>
      <c r="O40" s="43">
        <v>5312</v>
      </c>
      <c r="P40" s="43">
        <v>5061</v>
      </c>
      <c r="Q40" s="43">
        <v>645</v>
      </c>
      <c r="R40" s="43">
        <v>30</v>
      </c>
      <c r="S40" s="43">
        <v>7150</v>
      </c>
      <c r="T40" s="43">
        <v>1855</v>
      </c>
      <c r="U40" s="43">
        <v>127</v>
      </c>
      <c r="V40" s="43">
        <v>279</v>
      </c>
      <c r="W40" s="43">
        <v>39</v>
      </c>
      <c r="X40" s="43">
        <v>20</v>
      </c>
      <c r="Y40" s="43"/>
      <c r="Z40" s="43">
        <v>56</v>
      </c>
      <c r="AA40" s="43">
        <v>244</v>
      </c>
      <c r="AB40" s="43">
        <v>49</v>
      </c>
      <c r="AC40" s="43">
        <v>64</v>
      </c>
      <c r="AD40" s="43">
        <v>14</v>
      </c>
      <c r="AE40" s="43">
        <v>223.5</v>
      </c>
      <c r="AF40" s="43">
        <v>250</v>
      </c>
      <c r="AG40" s="43">
        <v>136.5</v>
      </c>
      <c r="AH40" s="43">
        <v>16.5</v>
      </c>
      <c r="AI40" s="43">
        <v>11.5</v>
      </c>
      <c r="AJ40" s="43">
        <v>48</v>
      </c>
      <c r="AK40" s="43">
        <v>548.42</v>
      </c>
      <c r="AL40" s="43">
        <v>29</v>
      </c>
      <c r="AM40" s="43">
        <v>56.98</v>
      </c>
      <c r="AN40" s="43">
        <v>197.97</v>
      </c>
      <c r="AO40" s="43">
        <v>62.75</v>
      </c>
      <c r="AP40" s="43"/>
    </row>
    <row r="41" spans="1:42" ht="15">
      <c r="A41" s="93" t="s">
        <v>184</v>
      </c>
      <c r="B41" s="43">
        <v>541</v>
      </c>
      <c r="C41" s="43"/>
      <c r="D41" s="43"/>
      <c r="E41" s="43">
        <v>10</v>
      </c>
      <c r="F41" s="43">
        <v>11</v>
      </c>
      <c r="G41" s="43">
        <v>36</v>
      </c>
      <c r="H41" s="43">
        <v>11</v>
      </c>
      <c r="I41" s="43"/>
      <c r="J41" s="43"/>
      <c r="K41" s="43"/>
      <c r="L41" s="43"/>
      <c r="M41" s="43">
        <v>1</v>
      </c>
      <c r="N41" s="43"/>
      <c r="O41" s="43"/>
      <c r="P41" s="43"/>
      <c r="Q41" s="43">
        <v>1</v>
      </c>
      <c r="R41" s="43">
        <v>2</v>
      </c>
      <c r="S41" s="43">
        <v>21</v>
      </c>
      <c r="T41" s="43">
        <v>5</v>
      </c>
      <c r="U41" s="43">
        <v>29</v>
      </c>
      <c r="V41" s="43">
        <v>14</v>
      </c>
      <c r="W41" s="43">
        <v>3</v>
      </c>
      <c r="X41" s="43">
        <v>15</v>
      </c>
      <c r="Y41" s="43"/>
      <c r="Z41" s="43">
        <v>1</v>
      </c>
      <c r="AA41" s="43">
        <v>2</v>
      </c>
      <c r="AB41" s="43"/>
      <c r="AC41" s="43">
        <v>2</v>
      </c>
      <c r="AD41" s="43"/>
      <c r="AE41" s="43">
        <v>3</v>
      </c>
      <c r="AF41" s="43">
        <v>0</v>
      </c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ht="15">
      <c r="A42" s="93" t="s">
        <v>185</v>
      </c>
      <c r="B42" s="43"/>
      <c r="C42" s="43"/>
      <c r="D42" s="43"/>
      <c r="E42" s="43"/>
      <c r="F42" s="43">
        <v>13</v>
      </c>
      <c r="G42" s="43">
        <v>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ht="15">
      <c r="A43" s="93" t="s">
        <v>186</v>
      </c>
      <c r="B43" s="43">
        <v>54</v>
      </c>
      <c r="C43" s="43"/>
      <c r="D43" s="43">
        <v>11</v>
      </c>
      <c r="E43" s="43">
        <v>5</v>
      </c>
      <c r="F43" s="43"/>
      <c r="G43" s="43">
        <v>73</v>
      </c>
      <c r="H43" s="43">
        <v>625</v>
      </c>
      <c r="I43" s="43">
        <v>218</v>
      </c>
      <c r="J43" s="43">
        <v>24</v>
      </c>
      <c r="K43" s="43">
        <v>231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ht="15">
      <c r="A44" s="93" t="s">
        <v>187</v>
      </c>
      <c r="B44" s="43"/>
      <c r="C44" s="43">
        <v>37</v>
      </c>
      <c r="D44" s="43">
        <v>30</v>
      </c>
      <c r="E44" s="43"/>
      <c r="F44" s="43">
        <v>17</v>
      </c>
      <c r="G44" s="43">
        <v>481</v>
      </c>
      <c r="H44" s="43">
        <v>1123</v>
      </c>
      <c r="I44" s="43">
        <v>60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ht="15">
      <c r="A45" s="93" t="s">
        <v>188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>
        <v>0</v>
      </c>
      <c r="O45" s="43"/>
      <c r="P45" s="43"/>
      <c r="Q45" s="43"/>
      <c r="R45" s="43"/>
      <c r="S45" s="43"/>
      <c r="T45" s="43"/>
      <c r="U45" s="43"/>
      <c r="V45" s="43"/>
      <c r="W45" s="43">
        <v>2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>
        <v>290</v>
      </c>
      <c r="AL45" s="43">
        <v>32</v>
      </c>
      <c r="AM45" s="43">
        <v>76</v>
      </c>
      <c r="AN45" s="43">
        <v>24</v>
      </c>
      <c r="AO45" s="43"/>
      <c r="AP45" s="43"/>
    </row>
    <row r="46" spans="1:42" ht="15">
      <c r="A46" s="93" t="s">
        <v>189</v>
      </c>
      <c r="B46" s="43"/>
      <c r="C46" s="43"/>
      <c r="D46" s="43"/>
      <c r="E46" s="43"/>
      <c r="F46" s="43">
        <v>3</v>
      </c>
      <c r="G46" s="43"/>
      <c r="H46" s="43"/>
      <c r="I46" s="43">
        <v>7</v>
      </c>
      <c r="J46" s="43"/>
      <c r="K46" s="43"/>
      <c r="L46" s="43"/>
      <c r="M46" s="43"/>
      <c r="N46" s="43"/>
      <c r="O46" s="43"/>
      <c r="P46" s="43">
        <v>0</v>
      </c>
      <c r="Q46" s="43"/>
      <c r="R46" s="43"/>
      <c r="S46" s="43"/>
      <c r="T46" s="43"/>
      <c r="U46" s="43">
        <v>5</v>
      </c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ht="15">
      <c r="A47" s="93" t="s">
        <v>191</v>
      </c>
      <c r="B47" s="43">
        <v>3</v>
      </c>
      <c r="C47" s="43">
        <v>1</v>
      </c>
      <c r="D47" s="43"/>
      <c r="E47" s="43">
        <v>5</v>
      </c>
      <c r="F47" s="43"/>
      <c r="G47" s="43"/>
      <c r="H47" s="43">
        <v>10</v>
      </c>
      <c r="I47" s="43">
        <v>80</v>
      </c>
      <c r="J47" s="43">
        <v>115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>
        <v>3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2" ht="15">
      <c r="A48" s="93" t="s">
        <v>192</v>
      </c>
      <c r="B48" s="43"/>
      <c r="C48" s="43"/>
      <c r="D48" s="43">
        <v>4</v>
      </c>
      <c r="E48" s="43"/>
      <c r="F48" s="43">
        <v>6</v>
      </c>
      <c r="G48" s="43">
        <v>3</v>
      </c>
      <c r="H48" s="43"/>
      <c r="I48" s="43"/>
      <c r="J48" s="43"/>
      <c r="K48" s="43"/>
      <c r="L48" s="43"/>
      <c r="M48" s="43">
        <v>3</v>
      </c>
      <c r="N48" s="43"/>
      <c r="O48" s="43"/>
      <c r="P48" s="43"/>
      <c r="Q48" s="43"/>
      <c r="R48" s="43"/>
      <c r="S48" s="43">
        <v>2</v>
      </c>
      <c r="T48" s="43">
        <v>3</v>
      </c>
      <c r="U48" s="43">
        <v>2</v>
      </c>
      <c r="V48" s="43"/>
      <c r="W48" s="43"/>
      <c r="X48" s="43">
        <v>6.75</v>
      </c>
      <c r="Y48" s="43"/>
      <c r="Z48" s="43"/>
      <c r="AA48" s="43"/>
      <c r="AB48" s="43"/>
      <c r="AC48" s="43"/>
      <c r="AD48" s="43"/>
      <c r="AE48" s="43"/>
      <c r="AF48" s="43"/>
      <c r="AG48" s="43">
        <v>0</v>
      </c>
      <c r="AH48" s="43"/>
      <c r="AI48" s="43"/>
      <c r="AJ48" s="43"/>
      <c r="AK48" s="43"/>
      <c r="AL48" s="43"/>
      <c r="AM48" s="43"/>
      <c r="AN48" s="43"/>
      <c r="AO48" s="43"/>
      <c r="AP48" s="43"/>
    </row>
    <row r="49" spans="1:42" ht="15">
      <c r="A49" s="93" t="s">
        <v>193</v>
      </c>
      <c r="B49" s="43">
        <v>187</v>
      </c>
      <c r="C49" s="43">
        <v>301</v>
      </c>
      <c r="D49" s="43">
        <v>66</v>
      </c>
      <c r="E49" s="43"/>
      <c r="F49" s="43"/>
      <c r="G49" s="43">
        <v>19</v>
      </c>
      <c r="H49" s="43">
        <v>3</v>
      </c>
      <c r="I49" s="43">
        <v>4</v>
      </c>
      <c r="J49" s="43">
        <v>23</v>
      </c>
      <c r="K49" s="43">
        <v>11</v>
      </c>
      <c r="L49" s="43">
        <v>7</v>
      </c>
      <c r="M49" s="43">
        <v>3</v>
      </c>
      <c r="N49" s="43">
        <v>10</v>
      </c>
      <c r="O49" s="43">
        <v>10</v>
      </c>
      <c r="P49" s="43">
        <v>1</v>
      </c>
      <c r="Q49" s="43">
        <v>1</v>
      </c>
      <c r="R49" s="43">
        <v>32</v>
      </c>
      <c r="S49" s="43">
        <v>32</v>
      </c>
      <c r="T49" s="43">
        <v>15</v>
      </c>
      <c r="U49" s="43">
        <v>7</v>
      </c>
      <c r="V49" s="43">
        <v>5</v>
      </c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1:42" ht="15">
      <c r="A50" s="93" t="s">
        <v>194</v>
      </c>
      <c r="B50" s="43"/>
      <c r="C50" s="43">
        <v>7</v>
      </c>
      <c r="D50" s="43">
        <v>2</v>
      </c>
      <c r="E50" s="43"/>
      <c r="F50" s="43"/>
      <c r="G50" s="43"/>
      <c r="H50" s="43">
        <v>5</v>
      </c>
      <c r="I50" s="43">
        <v>23</v>
      </c>
      <c r="J50" s="43"/>
      <c r="K50" s="43">
        <v>8</v>
      </c>
      <c r="L50" s="43"/>
      <c r="M50" s="43"/>
      <c r="N50" s="43">
        <v>1</v>
      </c>
      <c r="O50" s="43">
        <v>4</v>
      </c>
      <c r="P50" s="43">
        <v>45</v>
      </c>
      <c r="Q50" s="43"/>
      <c r="R50" s="43"/>
      <c r="S50" s="43"/>
      <c r="T50" s="43"/>
      <c r="U50" s="43">
        <v>2</v>
      </c>
      <c r="V50" s="43"/>
      <c r="W50" s="43"/>
      <c r="X50" s="43">
        <v>23</v>
      </c>
      <c r="Y50" s="43"/>
      <c r="Z50" s="43"/>
      <c r="AA50" s="43"/>
      <c r="AB50" s="43"/>
      <c r="AC50" s="43"/>
      <c r="AD50" s="43">
        <v>15</v>
      </c>
      <c r="AE50" s="43">
        <v>30</v>
      </c>
      <c r="AF50" s="43"/>
      <c r="AG50" s="43">
        <v>2</v>
      </c>
      <c r="AH50" s="43">
        <v>1</v>
      </c>
      <c r="AI50" s="43">
        <v>146</v>
      </c>
      <c r="AJ50" s="43">
        <v>1</v>
      </c>
      <c r="AK50" s="43">
        <v>0</v>
      </c>
      <c r="AL50" s="43"/>
      <c r="AM50" s="43"/>
      <c r="AN50" s="43"/>
      <c r="AO50" s="43"/>
      <c r="AP50" s="43"/>
    </row>
    <row r="51" spans="1:42" ht="15">
      <c r="A51" s="93" t="s">
        <v>13</v>
      </c>
      <c r="B51" s="43"/>
      <c r="C51" s="43"/>
      <c r="D51" s="43"/>
      <c r="E51" s="43"/>
      <c r="F51" s="43"/>
      <c r="G51" s="43"/>
      <c r="H51" s="43">
        <v>5</v>
      </c>
      <c r="I51" s="43"/>
      <c r="J51" s="43">
        <v>22</v>
      </c>
      <c r="K51" s="43">
        <v>25</v>
      </c>
      <c r="L51" s="43">
        <v>10</v>
      </c>
      <c r="M51" s="43">
        <v>10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2" ht="15">
      <c r="A52" s="93" t="s">
        <v>195</v>
      </c>
      <c r="B52" s="43">
        <v>94</v>
      </c>
      <c r="C52" s="43"/>
      <c r="D52" s="43">
        <v>74</v>
      </c>
      <c r="E52" s="43">
        <v>33</v>
      </c>
      <c r="F52" s="43"/>
      <c r="G52" s="43">
        <v>3</v>
      </c>
      <c r="H52" s="43"/>
      <c r="I52" s="43">
        <v>118</v>
      </c>
      <c r="J52" s="43"/>
      <c r="K52" s="43"/>
      <c r="L52" s="43"/>
      <c r="M52" s="43"/>
      <c r="N52" s="43"/>
      <c r="O52" s="43"/>
      <c r="P52" s="43">
        <v>4</v>
      </c>
      <c r="Q52" s="43">
        <v>2</v>
      </c>
      <c r="R52" s="43">
        <v>4</v>
      </c>
      <c r="S52" s="43">
        <v>4</v>
      </c>
      <c r="T52" s="43"/>
      <c r="U52" s="43"/>
      <c r="V52" s="43"/>
      <c r="W52" s="43">
        <v>4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2" ht="15">
      <c r="A53" s="93" t="s">
        <v>196</v>
      </c>
      <c r="B53" s="43"/>
      <c r="C53" s="43">
        <v>25</v>
      </c>
      <c r="D53" s="43"/>
      <c r="E53" s="43">
        <v>37</v>
      </c>
      <c r="F53" s="43">
        <v>49</v>
      </c>
      <c r="G53" s="43">
        <v>6</v>
      </c>
      <c r="H53" s="43">
        <v>59</v>
      </c>
      <c r="I53" s="43">
        <v>1</v>
      </c>
      <c r="J53" s="43"/>
      <c r="K53" s="43"/>
      <c r="L53" s="43">
        <v>8</v>
      </c>
      <c r="M53" s="43"/>
      <c r="N53" s="43">
        <v>8</v>
      </c>
      <c r="O53" s="43"/>
      <c r="P53" s="43"/>
      <c r="Q53" s="43"/>
      <c r="R53" s="43">
        <v>1</v>
      </c>
      <c r="S53" s="43"/>
      <c r="T53" s="43"/>
      <c r="U53" s="43"/>
      <c r="V53" s="43"/>
      <c r="W53" s="43"/>
      <c r="X53" s="43"/>
      <c r="Y53" s="43"/>
      <c r="Z53" s="43"/>
      <c r="AA53" s="43">
        <v>0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2" ht="15">
      <c r="A54" s="93" t="s">
        <v>197</v>
      </c>
      <c r="B54" s="43">
        <v>33</v>
      </c>
      <c r="C54" s="43">
        <v>256</v>
      </c>
      <c r="D54" s="43">
        <v>120</v>
      </c>
      <c r="E54" s="43"/>
      <c r="F54" s="43">
        <v>8</v>
      </c>
      <c r="G54" s="43"/>
      <c r="H54" s="43"/>
      <c r="I54" s="43">
        <v>0</v>
      </c>
      <c r="J54" s="43"/>
      <c r="K54" s="43">
        <v>1</v>
      </c>
      <c r="L54" s="43">
        <v>3</v>
      </c>
      <c r="M54" s="43">
        <v>790</v>
      </c>
      <c r="N54" s="43">
        <v>2497</v>
      </c>
      <c r="O54" s="43">
        <v>1761</v>
      </c>
      <c r="P54" s="43">
        <v>1752</v>
      </c>
      <c r="Q54" s="43"/>
      <c r="R54" s="43"/>
      <c r="S54" s="43">
        <v>0</v>
      </c>
      <c r="T54" s="43">
        <v>15</v>
      </c>
      <c r="U54" s="43"/>
      <c r="V54" s="43">
        <v>10</v>
      </c>
      <c r="W54" s="43">
        <v>15</v>
      </c>
      <c r="X54" s="43"/>
      <c r="Y54" s="43"/>
      <c r="Z54" s="43">
        <v>450</v>
      </c>
      <c r="AA54" s="43">
        <v>80</v>
      </c>
      <c r="AB54" s="43"/>
      <c r="AC54" s="43"/>
      <c r="AD54" s="43"/>
      <c r="AE54" s="43">
        <v>40</v>
      </c>
      <c r="AF54" s="43"/>
      <c r="AG54" s="43">
        <v>146</v>
      </c>
      <c r="AH54" s="43">
        <v>5</v>
      </c>
      <c r="AI54" s="43">
        <v>37</v>
      </c>
      <c r="AJ54" s="43">
        <v>237.38</v>
      </c>
      <c r="AK54" s="43">
        <v>1647.8</v>
      </c>
      <c r="AL54" s="43">
        <v>992.1</v>
      </c>
      <c r="AM54" s="43">
        <v>1330.46</v>
      </c>
      <c r="AN54" s="43">
        <v>538.9</v>
      </c>
      <c r="AO54" s="43">
        <v>235</v>
      </c>
      <c r="AP54" s="43"/>
    </row>
    <row r="55" spans="1:42" ht="15">
      <c r="A55" s="93" t="s">
        <v>198</v>
      </c>
      <c r="B55" s="43"/>
      <c r="C55" s="43"/>
      <c r="D55" s="43"/>
      <c r="E55" s="43"/>
      <c r="F55" s="43">
        <v>4</v>
      </c>
      <c r="G55" s="43">
        <v>6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1:42" ht="15">
      <c r="A56" s="93" t="s">
        <v>199</v>
      </c>
      <c r="B56" s="43">
        <v>15</v>
      </c>
      <c r="C56" s="43">
        <v>4</v>
      </c>
      <c r="D56" s="43"/>
      <c r="E56" s="43"/>
      <c r="F56" s="43"/>
      <c r="G56" s="43"/>
      <c r="H56" s="43"/>
      <c r="I56" s="43">
        <v>0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1:42" ht="15">
      <c r="A57" s="93" t="s">
        <v>200</v>
      </c>
      <c r="B57" s="43">
        <v>130</v>
      </c>
      <c r="C57" s="43">
        <v>70</v>
      </c>
      <c r="D57" s="43">
        <v>149</v>
      </c>
      <c r="E57" s="43"/>
      <c r="F57" s="43">
        <v>146</v>
      </c>
      <c r="G57" s="43">
        <v>199</v>
      </c>
      <c r="H57" s="43">
        <v>75</v>
      </c>
      <c r="I57" s="43">
        <v>302</v>
      </c>
      <c r="J57" s="43">
        <v>84</v>
      </c>
      <c r="K57" s="43">
        <v>185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>
        <v>450</v>
      </c>
      <c r="AB57" s="43"/>
      <c r="AC57" s="43"/>
      <c r="AD57" s="43"/>
      <c r="AE57" s="43"/>
      <c r="AF57" s="43"/>
      <c r="AG57" s="43">
        <v>910</v>
      </c>
      <c r="AH57" s="43">
        <v>1216</v>
      </c>
      <c r="AI57" s="43">
        <v>970</v>
      </c>
      <c r="AJ57" s="43">
        <v>1856</v>
      </c>
      <c r="AK57" s="43">
        <v>3576.5</v>
      </c>
      <c r="AL57" s="43">
        <v>2705</v>
      </c>
      <c r="AM57" s="43">
        <v>3050</v>
      </c>
      <c r="AN57" s="43">
        <v>2711</v>
      </c>
      <c r="AO57" s="43">
        <v>1790</v>
      </c>
      <c r="AP57" s="43">
        <v>360</v>
      </c>
    </row>
    <row r="58" spans="1:42" ht="15">
      <c r="A58" s="93" t="s">
        <v>201</v>
      </c>
      <c r="B58" s="43">
        <v>69498</v>
      </c>
      <c r="C58" s="43">
        <v>186180</v>
      </c>
      <c r="D58" s="43">
        <v>227093</v>
      </c>
      <c r="E58" s="43">
        <v>183431</v>
      </c>
      <c r="F58" s="43">
        <v>179767</v>
      </c>
      <c r="G58" s="43">
        <v>232865</v>
      </c>
      <c r="H58" s="43">
        <v>171326</v>
      </c>
      <c r="I58" s="43">
        <v>239966</v>
      </c>
      <c r="J58" s="43">
        <v>10564</v>
      </c>
      <c r="K58" s="43">
        <v>253068</v>
      </c>
      <c r="L58" s="43">
        <v>207066</v>
      </c>
      <c r="M58" s="43">
        <v>182755</v>
      </c>
      <c r="N58" s="43">
        <v>129798</v>
      </c>
      <c r="O58" s="43">
        <v>74891</v>
      </c>
      <c r="P58" s="43">
        <v>100528</v>
      </c>
      <c r="Q58" s="43">
        <v>48460</v>
      </c>
      <c r="R58" s="43">
        <v>461</v>
      </c>
      <c r="S58" s="43">
        <v>36594</v>
      </c>
      <c r="T58" s="43">
        <v>32487</v>
      </c>
      <c r="U58" s="43">
        <v>1623</v>
      </c>
      <c r="V58" s="43">
        <v>815</v>
      </c>
      <c r="W58" s="43">
        <v>23638</v>
      </c>
      <c r="X58" s="43">
        <v>5651.18</v>
      </c>
      <c r="Y58" s="43">
        <v>144</v>
      </c>
      <c r="Z58" s="43">
        <v>309</v>
      </c>
      <c r="AA58" s="43">
        <v>4475</v>
      </c>
      <c r="AB58" s="43"/>
      <c r="AC58" s="43"/>
      <c r="AD58" s="43"/>
      <c r="AE58" s="43"/>
      <c r="AF58" s="43">
        <v>60</v>
      </c>
      <c r="AG58" s="43"/>
      <c r="AH58" s="43"/>
      <c r="AI58" s="43"/>
      <c r="AJ58" s="43"/>
      <c r="AK58" s="43"/>
      <c r="AL58" s="43">
        <v>5319.4</v>
      </c>
      <c r="AM58" s="43">
        <v>13118.74</v>
      </c>
      <c r="AN58" s="43">
        <v>13119</v>
      </c>
      <c r="AO58" s="43">
        <v>7964.68</v>
      </c>
      <c r="AP58" s="43">
        <v>10331</v>
      </c>
    </row>
    <row r="59" spans="1:42" ht="15">
      <c r="A59" s="93" t="s">
        <v>202</v>
      </c>
      <c r="B59" s="43">
        <v>44015</v>
      </c>
      <c r="C59" s="43">
        <v>98732</v>
      </c>
      <c r="D59" s="43">
        <v>99225</v>
      </c>
      <c r="E59" s="43">
        <v>127566</v>
      </c>
      <c r="F59" s="43">
        <v>111391</v>
      </c>
      <c r="G59" s="43">
        <v>155526</v>
      </c>
      <c r="H59" s="43">
        <v>99769</v>
      </c>
      <c r="I59" s="43">
        <v>127770</v>
      </c>
      <c r="J59" s="43">
        <v>27880</v>
      </c>
      <c r="K59" s="43">
        <v>117643</v>
      </c>
      <c r="L59" s="43">
        <v>3113</v>
      </c>
      <c r="M59" s="43">
        <v>90135</v>
      </c>
      <c r="N59" s="43">
        <v>119802</v>
      </c>
      <c r="O59" s="43">
        <v>112406</v>
      </c>
      <c r="P59" s="43">
        <v>116518</v>
      </c>
      <c r="Q59" s="43">
        <v>24182</v>
      </c>
      <c r="R59" s="43">
        <v>81</v>
      </c>
      <c r="S59" s="43">
        <v>200</v>
      </c>
      <c r="T59" s="43">
        <v>371</v>
      </c>
      <c r="U59" s="43">
        <v>44</v>
      </c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>
        <v>741</v>
      </c>
      <c r="AG59" s="43">
        <v>1248</v>
      </c>
      <c r="AH59" s="43">
        <v>1444</v>
      </c>
      <c r="AI59" s="43">
        <v>3668</v>
      </c>
      <c r="AJ59" s="43">
        <v>6782</v>
      </c>
      <c r="AK59" s="43">
        <v>25159</v>
      </c>
      <c r="AL59" s="43">
        <v>48957.38</v>
      </c>
      <c r="AM59" s="43">
        <v>8015.7</v>
      </c>
      <c r="AN59" s="43">
        <v>7583</v>
      </c>
      <c r="AO59" s="43">
        <v>6119.51</v>
      </c>
      <c r="AP59" s="43">
        <v>5180</v>
      </c>
    </row>
    <row r="60" spans="1:42" ht="15">
      <c r="A60" s="93" t="s">
        <v>203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2" ht="15">
      <c r="A61" s="93" t="s">
        <v>204</v>
      </c>
      <c r="B61" s="43">
        <v>260</v>
      </c>
      <c r="C61" s="43"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>
        <v>13</v>
      </c>
      <c r="Z61" s="43"/>
      <c r="AA61" s="43">
        <v>10</v>
      </c>
      <c r="AB61" s="43"/>
      <c r="AC61" s="43"/>
      <c r="AD61" s="43"/>
      <c r="AE61" s="43">
        <v>2775</v>
      </c>
      <c r="AF61" s="43">
        <v>2384</v>
      </c>
      <c r="AG61" s="43">
        <v>2037</v>
      </c>
      <c r="AH61" s="43">
        <v>1221</v>
      </c>
      <c r="AI61" s="43">
        <v>1503</v>
      </c>
      <c r="AJ61" s="43">
        <v>2089</v>
      </c>
      <c r="AK61" s="43">
        <v>4910</v>
      </c>
      <c r="AL61" s="43">
        <v>8207.5</v>
      </c>
      <c r="AM61" s="43">
        <v>9569</v>
      </c>
      <c r="AN61" s="43">
        <v>10349</v>
      </c>
      <c r="AO61" s="43">
        <v>11758</v>
      </c>
      <c r="AP61" s="43">
        <v>9320</v>
      </c>
    </row>
    <row r="62" spans="1:42" ht="15">
      <c r="A62" s="93" t="s">
        <v>205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>
        <v>2</v>
      </c>
      <c r="AK62" s="43">
        <v>0</v>
      </c>
      <c r="AL62" s="43"/>
      <c r="AM62" s="43"/>
      <c r="AN62" s="43"/>
      <c r="AO62" s="43"/>
      <c r="AP62" s="43"/>
    </row>
    <row r="63" spans="1:42" ht="15">
      <c r="A63" s="93" t="s">
        <v>206</v>
      </c>
      <c r="B63" s="43"/>
      <c r="C63" s="43"/>
      <c r="D63" s="43"/>
      <c r="E63" s="43"/>
      <c r="F63" s="43"/>
      <c r="G63" s="43"/>
      <c r="H63" s="43"/>
      <c r="I63" s="43"/>
      <c r="J63" s="43"/>
      <c r="K63" s="43">
        <v>1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ht="15">
      <c r="A64" s="6"/>
    </row>
    <row r="65" ht="15">
      <c r="A65" s="6"/>
    </row>
    <row r="66" ht="15">
      <c r="A66" s="6" t="s">
        <v>173</v>
      </c>
    </row>
    <row r="67" spans="1:42" ht="15">
      <c r="A67" s="93" t="s">
        <v>178</v>
      </c>
      <c r="B67" s="88">
        <v>1980</v>
      </c>
      <c r="C67" s="88">
        <v>1981</v>
      </c>
      <c r="D67" s="88">
        <v>1982</v>
      </c>
      <c r="E67" s="88">
        <v>1983</v>
      </c>
      <c r="F67" s="88">
        <v>1984</v>
      </c>
      <c r="G67" s="88">
        <v>1985</v>
      </c>
      <c r="H67" s="88">
        <v>1986</v>
      </c>
      <c r="I67" s="88">
        <v>1987</v>
      </c>
      <c r="J67" s="88">
        <v>1988</v>
      </c>
      <c r="K67" s="88">
        <v>1989</v>
      </c>
      <c r="L67" s="88">
        <v>1990</v>
      </c>
      <c r="M67" s="88">
        <v>1991</v>
      </c>
      <c r="N67" s="88">
        <v>1992</v>
      </c>
      <c r="O67" s="88">
        <v>1993</v>
      </c>
      <c r="P67" s="88">
        <v>1994</v>
      </c>
      <c r="Q67" s="88">
        <v>1995</v>
      </c>
      <c r="R67" s="88">
        <v>1996</v>
      </c>
      <c r="S67" s="88">
        <v>1997</v>
      </c>
      <c r="T67" s="88">
        <v>1998</v>
      </c>
      <c r="U67" s="88">
        <v>1999</v>
      </c>
      <c r="V67" s="88">
        <v>2000</v>
      </c>
      <c r="W67" s="88">
        <v>2001</v>
      </c>
      <c r="X67" s="88">
        <v>2002</v>
      </c>
      <c r="Y67" s="88">
        <v>2003</v>
      </c>
      <c r="Z67" s="88">
        <v>2004</v>
      </c>
      <c r="AA67" s="88">
        <v>2005</v>
      </c>
      <c r="AB67" s="88">
        <v>2006</v>
      </c>
      <c r="AC67" s="88">
        <v>2007</v>
      </c>
      <c r="AD67" s="88">
        <v>2008</v>
      </c>
      <c r="AE67" s="88">
        <v>2009</v>
      </c>
      <c r="AF67" s="88">
        <v>2010</v>
      </c>
      <c r="AG67" s="88">
        <v>2011</v>
      </c>
      <c r="AH67" s="88">
        <v>2012</v>
      </c>
      <c r="AI67" s="88">
        <v>2013</v>
      </c>
      <c r="AJ67" s="88">
        <v>2014</v>
      </c>
      <c r="AK67" s="88">
        <v>2015</v>
      </c>
      <c r="AL67" s="88">
        <v>2016</v>
      </c>
      <c r="AM67" s="88">
        <v>2017</v>
      </c>
      <c r="AN67" s="88">
        <v>2018</v>
      </c>
      <c r="AO67" s="88">
        <v>2019</v>
      </c>
      <c r="AP67" s="88">
        <v>2020</v>
      </c>
    </row>
    <row r="68" spans="1:42" ht="15">
      <c r="A68" s="93" t="s">
        <v>182</v>
      </c>
      <c r="B68" s="43">
        <v>436</v>
      </c>
      <c r="C68" s="43">
        <v>2831</v>
      </c>
      <c r="D68" s="43">
        <v>1781</v>
      </c>
      <c r="E68" s="43">
        <v>3997</v>
      </c>
      <c r="F68" s="43">
        <v>5238</v>
      </c>
      <c r="G68" s="43">
        <v>2556</v>
      </c>
      <c r="H68" s="43">
        <v>1559</v>
      </c>
      <c r="I68" s="43">
        <v>666</v>
      </c>
      <c r="J68" s="43">
        <v>60</v>
      </c>
      <c r="K68" s="43">
        <v>1486</v>
      </c>
      <c r="L68" s="43">
        <v>259</v>
      </c>
      <c r="M68" s="43">
        <v>286</v>
      </c>
      <c r="N68" s="43"/>
      <c r="O68" s="43">
        <v>215</v>
      </c>
      <c r="P68" s="43"/>
      <c r="Q68" s="43">
        <v>194</v>
      </c>
      <c r="R68" s="43">
        <v>917</v>
      </c>
      <c r="S68" s="43">
        <v>173</v>
      </c>
      <c r="T68" s="43">
        <v>40</v>
      </c>
      <c r="U68" s="43">
        <v>880</v>
      </c>
      <c r="V68" s="43">
        <v>20</v>
      </c>
      <c r="W68" s="43">
        <v>97</v>
      </c>
      <c r="X68" s="43">
        <v>255</v>
      </c>
      <c r="Y68" s="43">
        <v>647</v>
      </c>
      <c r="Z68" s="43"/>
      <c r="AA68" s="43">
        <v>100</v>
      </c>
      <c r="AB68" s="43">
        <v>2700</v>
      </c>
      <c r="AC68" s="43">
        <v>4040</v>
      </c>
      <c r="AD68" s="43">
        <v>2822</v>
      </c>
      <c r="AE68" s="43">
        <v>500</v>
      </c>
      <c r="AF68" s="43">
        <v>4250</v>
      </c>
      <c r="AG68" s="43">
        <v>3935</v>
      </c>
      <c r="AH68" s="43">
        <v>1708.0699999999997</v>
      </c>
      <c r="AI68" s="43">
        <v>5077</v>
      </c>
      <c r="AJ68" s="43">
        <v>0</v>
      </c>
      <c r="AK68" s="43">
        <v>0</v>
      </c>
      <c r="AL68" s="43">
        <v>0</v>
      </c>
      <c r="AM68" s="43">
        <v>1085</v>
      </c>
      <c r="AN68" s="43">
        <v>0</v>
      </c>
      <c r="AO68" s="43">
        <v>4912</v>
      </c>
      <c r="AP68" s="43">
        <v>0</v>
      </c>
    </row>
    <row r="69" spans="1:42" ht="15">
      <c r="A69" s="93" t="s">
        <v>180</v>
      </c>
      <c r="B69" s="43">
        <v>272</v>
      </c>
      <c r="C69" s="43">
        <v>858</v>
      </c>
      <c r="D69" s="43">
        <v>2619</v>
      </c>
      <c r="E69" s="43">
        <v>832</v>
      </c>
      <c r="F69" s="43">
        <v>396</v>
      </c>
      <c r="G69" s="43">
        <v>844</v>
      </c>
      <c r="H69" s="43">
        <v>1826</v>
      </c>
      <c r="I69" s="43">
        <v>463</v>
      </c>
      <c r="J69" s="43">
        <v>502</v>
      </c>
      <c r="K69" s="43">
        <v>1170</v>
      </c>
      <c r="L69" s="43">
        <v>1372</v>
      </c>
      <c r="M69" s="43">
        <v>75</v>
      </c>
      <c r="N69" s="43">
        <v>151</v>
      </c>
      <c r="O69" s="43">
        <v>707</v>
      </c>
      <c r="P69" s="43"/>
      <c r="Q69" s="43">
        <v>466</v>
      </c>
      <c r="R69" s="43">
        <v>598</v>
      </c>
      <c r="S69" s="43">
        <v>1021</v>
      </c>
      <c r="T69" s="43">
        <v>814</v>
      </c>
      <c r="U69" s="43">
        <v>130</v>
      </c>
      <c r="V69" s="43">
        <v>215</v>
      </c>
      <c r="W69" s="43">
        <v>776</v>
      </c>
      <c r="X69" s="43">
        <v>432</v>
      </c>
      <c r="Y69" s="43">
        <v>150</v>
      </c>
      <c r="Z69" s="43">
        <v>37</v>
      </c>
      <c r="AA69" s="43">
        <v>387</v>
      </c>
      <c r="AB69" s="43">
        <v>730</v>
      </c>
      <c r="AC69" s="43">
        <v>3921</v>
      </c>
      <c r="AD69" s="43">
        <v>4497</v>
      </c>
      <c r="AE69" s="43">
        <v>113</v>
      </c>
      <c r="AF69" s="43">
        <v>6425</v>
      </c>
      <c r="AG69" s="43">
        <v>0</v>
      </c>
      <c r="AH69" s="43">
        <v>90</v>
      </c>
      <c r="AI69" s="43">
        <v>9091</v>
      </c>
      <c r="AJ69" s="43">
        <v>664</v>
      </c>
      <c r="AK69" s="43">
        <v>0</v>
      </c>
      <c r="AL69" s="43">
        <v>0</v>
      </c>
      <c r="AM69" s="43">
        <v>0</v>
      </c>
      <c r="AN69" s="43">
        <v>3904</v>
      </c>
      <c r="AO69" s="43">
        <v>0</v>
      </c>
      <c r="AP69" s="43">
        <v>900.79</v>
      </c>
    </row>
    <row r="70" spans="1:42" ht="15">
      <c r="A70" s="93" t="s">
        <v>179</v>
      </c>
      <c r="B70" s="43">
        <v>2558</v>
      </c>
      <c r="C70" s="43">
        <v>3786</v>
      </c>
      <c r="D70" s="43">
        <v>21349</v>
      </c>
      <c r="E70" s="43">
        <v>4807</v>
      </c>
      <c r="F70" s="43">
        <v>2872</v>
      </c>
      <c r="G70" s="43">
        <v>11876</v>
      </c>
      <c r="H70" s="43">
        <v>12307</v>
      </c>
      <c r="I70" s="43">
        <v>18881</v>
      </c>
      <c r="J70" s="43">
        <v>9123</v>
      </c>
      <c r="K70" s="43">
        <v>10087</v>
      </c>
      <c r="L70" s="43">
        <v>928</v>
      </c>
      <c r="M70" s="43">
        <v>2474</v>
      </c>
      <c r="N70" s="43">
        <v>2650</v>
      </c>
      <c r="O70" s="43">
        <v>2161</v>
      </c>
      <c r="P70" s="43">
        <v>986</v>
      </c>
      <c r="Q70" s="43">
        <v>5165</v>
      </c>
      <c r="R70" s="43">
        <v>2067</v>
      </c>
      <c r="S70" s="43">
        <v>34082</v>
      </c>
      <c r="T70" s="43">
        <v>2208</v>
      </c>
      <c r="U70" s="43">
        <v>5769</v>
      </c>
      <c r="V70" s="43">
        <v>7208</v>
      </c>
      <c r="W70" s="43">
        <v>179</v>
      </c>
      <c r="X70" s="43">
        <v>2517</v>
      </c>
      <c r="Y70" s="43">
        <v>2003</v>
      </c>
      <c r="Z70" s="43">
        <v>6564</v>
      </c>
      <c r="AA70" s="43">
        <v>3033</v>
      </c>
      <c r="AB70" s="43">
        <v>20431.2</v>
      </c>
      <c r="AC70" s="43">
        <v>2785</v>
      </c>
      <c r="AD70" s="43">
        <v>4907</v>
      </c>
      <c r="AE70" s="43">
        <v>16255</v>
      </c>
      <c r="AF70" s="43">
        <v>756.49</v>
      </c>
      <c r="AG70" s="43">
        <v>6700.4</v>
      </c>
      <c r="AH70" s="43">
        <v>815</v>
      </c>
      <c r="AI70" s="43">
        <v>4930.849999999991</v>
      </c>
      <c r="AJ70" s="43">
        <v>4728</v>
      </c>
      <c r="AK70" s="43">
        <v>3221.399999999994</v>
      </c>
      <c r="AL70" s="43">
        <v>2131</v>
      </c>
      <c r="AM70" s="43">
        <v>576</v>
      </c>
      <c r="AN70" s="43">
        <v>2828.55</v>
      </c>
      <c r="AO70" s="43">
        <v>3309.5</v>
      </c>
      <c r="AP70" s="43">
        <v>1632</v>
      </c>
    </row>
    <row r="71" spans="1:42" ht="15">
      <c r="A71" s="93" t="s">
        <v>181</v>
      </c>
      <c r="B71" s="43">
        <v>135</v>
      </c>
      <c r="C71" s="43">
        <v>482</v>
      </c>
      <c r="D71" s="43">
        <v>200</v>
      </c>
      <c r="E71" s="43">
        <v>259</v>
      </c>
      <c r="F71" s="43">
        <v>351</v>
      </c>
      <c r="G71" s="43">
        <v>8</v>
      </c>
      <c r="H71" s="43">
        <v>528</v>
      </c>
      <c r="I71" s="43">
        <v>1796</v>
      </c>
      <c r="J71" s="43">
        <v>5656</v>
      </c>
      <c r="K71" s="43">
        <v>1520</v>
      </c>
      <c r="L71" s="43">
        <v>2930</v>
      </c>
      <c r="M71" s="43">
        <v>244</v>
      </c>
      <c r="N71" s="43">
        <v>367</v>
      </c>
      <c r="O71" s="43">
        <v>4</v>
      </c>
      <c r="P71" s="43"/>
      <c r="Q71" s="43">
        <v>843</v>
      </c>
      <c r="R71" s="43">
        <v>2824</v>
      </c>
      <c r="S71" s="43">
        <v>4408</v>
      </c>
      <c r="T71" s="43">
        <v>1747.2</v>
      </c>
      <c r="U71" s="43">
        <v>458</v>
      </c>
      <c r="V71" s="43"/>
      <c r="W71" s="43">
        <v>27.5</v>
      </c>
      <c r="X71" s="43"/>
      <c r="Y71" s="43">
        <v>424</v>
      </c>
      <c r="Z71" s="43">
        <v>979.5</v>
      </c>
      <c r="AA71" s="43">
        <v>2013.75</v>
      </c>
      <c r="AB71" s="43"/>
      <c r="AC71" s="43">
        <v>23</v>
      </c>
      <c r="AD71" s="43">
        <v>0</v>
      </c>
      <c r="AE71" s="43">
        <v>10773.16</v>
      </c>
      <c r="AF71" s="43">
        <v>0</v>
      </c>
      <c r="AG71" s="43">
        <v>0</v>
      </c>
      <c r="AH71" s="43">
        <v>0</v>
      </c>
      <c r="AI71" s="43"/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</row>
    <row r="72" spans="1:42" ht="15">
      <c r="A72" s="93" t="s">
        <v>190</v>
      </c>
      <c r="B72" s="43">
        <v>139</v>
      </c>
      <c r="C72" s="43">
        <v>306</v>
      </c>
      <c r="D72" s="43">
        <v>161</v>
      </c>
      <c r="E72" s="43">
        <v>1059</v>
      </c>
      <c r="F72" s="43">
        <v>162</v>
      </c>
      <c r="G72" s="43">
        <v>197</v>
      </c>
      <c r="H72" s="43">
        <v>793</v>
      </c>
      <c r="I72" s="43">
        <v>271</v>
      </c>
      <c r="J72" s="43">
        <v>293</v>
      </c>
      <c r="K72" s="43">
        <v>102</v>
      </c>
      <c r="L72" s="43">
        <v>478</v>
      </c>
      <c r="M72" s="43">
        <v>273</v>
      </c>
      <c r="N72" s="43">
        <v>23</v>
      </c>
      <c r="O72" s="43"/>
      <c r="P72" s="43">
        <v>53</v>
      </c>
      <c r="Q72" s="43">
        <v>5</v>
      </c>
      <c r="R72" s="43"/>
      <c r="S72" s="43">
        <v>5</v>
      </c>
      <c r="T72" s="43"/>
      <c r="U72" s="43"/>
      <c r="V72" s="43">
        <v>10</v>
      </c>
      <c r="W72" s="43"/>
      <c r="X72" s="43"/>
      <c r="Y72" s="43"/>
      <c r="Z72" s="43"/>
      <c r="AA72" s="43"/>
      <c r="AB72" s="43"/>
      <c r="AC72" s="43">
        <v>8</v>
      </c>
      <c r="AD72" s="43"/>
      <c r="AE72" s="43"/>
      <c r="AF72" s="43"/>
      <c r="AG72" s="43">
        <v>0</v>
      </c>
      <c r="AH72" s="43"/>
      <c r="AI72" s="43"/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/>
    </row>
    <row r="73" spans="1:42" ht="15">
      <c r="A73" s="93" t="s">
        <v>185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2" ht="15">
      <c r="A74" s="93" t="s">
        <v>186</v>
      </c>
      <c r="B74" s="43">
        <v>38</v>
      </c>
      <c r="C74" s="43"/>
      <c r="D74" s="43">
        <v>3</v>
      </c>
      <c r="E74" s="43"/>
      <c r="F74" s="43"/>
      <c r="G74" s="43">
        <v>27</v>
      </c>
      <c r="H74" s="43">
        <v>199</v>
      </c>
      <c r="I74" s="43">
        <v>19</v>
      </c>
      <c r="J74" s="43"/>
      <c r="K74" s="43">
        <v>21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1:42" ht="15">
      <c r="A75" s="93" t="s">
        <v>187</v>
      </c>
      <c r="B75" s="43"/>
      <c r="C75" s="43"/>
      <c r="D75" s="43"/>
      <c r="E75" s="43"/>
      <c r="F75" s="43"/>
      <c r="G75" s="43">
        <v>45</v>
      </c>
      <c r="H75" s="43">
        <v>186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1:42" ht="15">
      <c r="A76" s="93" t="s">
        <v>183</v>
      </c>
      <c r="B76" s="43">
        <v>15</v>
      </c>
      <c r="C76" s="43">
        <v>209</v>
      </c>
      <c r="D76" s="43"/>
      <c r="E76" s="43">
        <v>762</v>
      </c>
      <c r="F76" s="43">
        <v>20</v>
      </c>
      <c r="G76" s="43">
        <v>469</v>
      </c>
      <c r="H76" s="43">
        <v>283</v>
      </c>
      <c r="I76" s="43"/>
      <c r="J76" s="43">
        <v>19</v>
      </c>
      <c r="K76" s="43">
        <v>40</v>
      </c>
      <c r="L76" s="43"/>
      <c r="M76" s="43">
        <v>25</v>
      </c>
      <c r="N76" s="43">
        <v>10</v>
      </c>
      <c r="O76" s="43"/>
      <c r="P76" s="43"/>
      <c r="Q76" s="43">
        <v>8</v>
      </c>
      <c r="R76" s="43">
        <v>28</v>
      </c>
      <c r="S76" s="43">
        <v>643</v>
      </c>
      <c r="T76" s="43"/>
      <c r="U76" s="43"/>
      <c r="V76" s="43"/>
      <c r="W76" s="43"/>
      <c r="X76" s="43">
        <v>140</v>
      </c>
      <c r="Y76" s="43">
        <v>150</v>
      </c>
      <c r="Z76" s="43"/>
      <c r="AA76" s="43">
        <v>100</v>
      </c>
      <c r="AB76" s="43"/>
      <c r="AC76" s="43"/>
      <c r="AD76" s="43">
        <v>100</v>
      </c>
      <c r="AE76" s="43"/>
      <c r="AF76" s="43"/>
      <c r="AG76" s="43">
        <v>252</v>
      </c>
      <c r="AH76" s="43"/>
      <c r="AI76" s="43">
        <v>70</v>
      </c>
      <c r="AJ76" s="43">
        <v>0</v>
      </c>
      <c r="AK76" s="43">
        <v>0</v>
      </c>
      <c r="AL76" s="43">
        <v>30</v>
      </c>
      <c r="AM76" s="43">
        <v>0</v>
      </c>
      <c r="AN76" s="43">
        <v>0</v>
      </c>
      <c r="AO76" s="43">
        <v>0</v>
      </c>
      <c r="AP76" s="43">
        <v>802</v>
      </c>
    </row>
    <row r="77" spans="1:42" ht="15">
      <c r="A77" s="9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>
        <v>2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>
        <v>26</v>
      </c>
      <c r="AL77" s="43">
        <v>0</v>
      </c>
      <c r="AM77" s="43">
        <v>0</v>
      </c>
      <c r="AN77" s="43">
        <v>150</v>
      </c>
      <c r="AO77" s="43"/>
      <c r="AP77" s="43"/>
    </row>
    <row r="78" spans="1:42" ht="15">
      <c r="A78" s="93" t="s">
        <v>189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v>5</v>
      </c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</row>
    <row r="79" spans="1:42" ht="15">
      <c r="A79" s="93" t="s">
        <v>191</v>
      </c>
      <c r="B79" s="43">
        <v>1</v>
      </c>
      <c r="C79" s="43">
        <v>2</v>
      </c>
      <c r="D79" s="43"/>
      <c r="E79" s="43">
        <v>3</v>
      </c>
      <c r="F79" s="43"/>
      <c r="G79" s="43"/>
      <c r="H79" s="43"/>
      <c r="I79" s="43">
        <v>7</v>
      </c>
      <c r="J79" s="43">
        <v>12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1:42" ht="15">
      <c r="A80" s="93" t="s">
        <v>192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>
        <v>160</v>
      </c>
      <c r="AH80" s="43"/>
      <c r="AI80" s="43"/>
      <c r="AJ80" s="43"/>
      <c r="AK80" s="43"/>
      <c r="AL80" s="43"/>
      <c r="AM80" s="43"/>
      <c r="AN80" s="43"/>
      <c r="AO80" s="43"/>
      <c r="AP80" s="43"/>
    </row>
    <row r="81" spans="1:42" ht="15">
      <c r="A81" s="93" t="s">
        <v>193</v>
      </c>
      <c r="B81" s="43">
        <v>22</v>
      </c>
      <c r="C81" s="43"/>
      <c r="D81" s="43"/>
      <c r="E81" s="43"/>
      <c r="F81" s="43"/>
      <c r="G81" s="43">
        <v>1</v>
      </c>
      <c r="H81" s="43"/>
      <c r="I81" s="43"/>
      <c r="J81" s="43">
        <v>2</v>
      </c>
      <c r="K81" s="43"/>
      <c r="L81" s="43">
        <v>7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1:42" ht="15">
      <c r="A82" s="93" t="s">
        <v>194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>
        <v>15</v>
      </c>
      <c r="Y82" s="43"/>
      <c r="Z82" s="43"/>
      <c r="AA82" s="43"/>
      <c r="AB82" s="43"/>
      <c r="AC82" s="43"/>
      <c r="AD82" s="43"/>
      <c r="AE82" s="43">
        <v>7.5</v>
      </c>
      <c r="AF82" s="43"/>
      <c r="AG82" s="43">
        <v>0</v>
      </c>
      <c r="AH82" s="43"/>
      <c r="AI82" s="43">
        <v>96</v>
      </c>
      <c r="AJ82" s="43">
        <v>0</v>
      </c>
      <c r="AK82" s="43">
        <v>169</v>
      </c>
      <c r="AL82" s="43"/>
      <c r="AM82" s="43"/>
      <c r="AN82" s="43"/>
      <c r="AO82" s="43"/>
      <c r="AP82" s="43"/>
    </row>
    <row r="83" spans="1:42" ht="15">
      <c r="A83" s="93" t="s">
        <v>13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spans="1:42" ht="15">
      <c r="A84" s="93" t="s">
        <v>195</v>
      </c>
      <c r="B84" s="43"/>
      <c r="C84" s="43"/>
      <c r="D84" s="43">
        <v>34</v>
      </c>
      <c r="E84" s="43">
        <v>6</v>
      </c>
      <c r="F84" s="43"/>
      <c r="G84" s="43">
        <v>5</v>
      </c>
      <c r="H84" s="43"/>
      <c r="I84" s="43">
        <v>155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</row>
    <row r="85" spans="1:42" ht="15">
      <c r="A85" s="93" t="s">
        <v>196</v>
      </c>
      <c r="B85" s="43"/>
      <c r="C85" s="43"/>
      <c r="D85" s="43"/>
      <c r="E85" s="43"/>
      <c r="F85" s="43"/>
      <c r="G85" s="43">
        <v>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>
        <v>2</v>
      </c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</row>
    <row r="86" spans="1:42" ht="15">
      <c r="A86" s="93" t="s">
        <v>184</v>
      </c>
      <c r="B86" s="43"/>
      <c r="C86" s="43"/>
      <c r="D86" s="43"/>
      <c r="E86" s="43"/>
      <c r="F86" s="43"/>
      <c r="G86" s="43">
        <v>43</v>
      </c>
      <c r="H86" s="43">
        <v>20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1:42" ht="15">
      <c r="A87" s="93" t="s">
        <v>197</v>
      </c>
      <c r="B87" s="43">
        <v>19</v>
      </c>
      <c r="C87" s="43">
        <v>30</v>
      </c>
      <c r="D87" s="43"/>
      <c r="E87" s="43"/>
      <c r="F87" s="43"/>
      <c r="G87" s="43"/>
      <c r="H87" s="43"/>
      <c r="I87" s="43">
        <v>9</v>
      </c>
      <c r="J87" s="43"/>
      <c r="K87" s="43">
        <v>16</v>
      </c>
      <c r="L87" s="43"/>
      <c r="M87" s="43">
        <v>20</v>
      </c>
      <c r="N87" s="43"/>
      <c r="O87" s="43"/>
      <c r="P87" s="43">
        <v>10</v>
      </c>
      <c r="Q87" s="43"/>
      <c r="R87" s="43"/>
      <c r="S87" s="43">
        <v>30</v>
      </c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>
        <v>10</v>
      </c>
      <c r="AF87" s="43"/>
      <c r="AG87" s="43">
        <v>159.1</v>
      </c>
      <c r="AH87" s="43"/>
      <c r="AI87" s="43"/>
      <c r="AJ87" s="43">
        <v>60</v>
      </c>
      <c r="AK87" s="43">
        <v>352.79999999999995</v>
      </c>
      <c r="AL87" s="43">
        <v>163.5</v>
      </c>
      <c r="AM87" s="43">
        <v>270</v>
      </c>
      <c r="AN87" s="43">
        <v>93</v>
      </c>
      <c r="AO87" s="43">
        <v>0</v>
      </c>
      <c r="AP87" s="43"/>
    </row>
    <row r="88" spans="1:42" ht="15">
      <c r="A88" s="93" t="s">
        <v>198</v>
      </c>
      <c r="B88" s="43"/>
      <c r="C88" s="43"/>
      <c r="D88" s="43"/>
      <c r="E88" s="43"/>
      <c r="F88" s="43"/>
      <c r="G88" s="43">
        <v>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ht="15">
      <c r="A89" s="93" t="s">
        <v>199</v>
      </c>
      <c r="B89" s="43"/>
      <c r="C89" s="43">
        <v>4</v>
      </c>
      <c r="D89" s="43"/>
      <c r="E89" s="43"/>
      <c r="F89" s="43"/>
      <c r="G89" s="43"/>
      <c r="H89" s="43"/>
      <c r="I89" s="43">
        <v>1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1:42" ht="15">
      <c r="A90" s="93" t="s">
        <v>200</v>
      </c>
      <c r="B90" s="43"/>
      <c r="C90" s="43"/>
      <c r="D90" s="43">
        <v>91</v>
      </c>
      <c r="E90" s="43"/>
      <c r="F90" s="43">
        <v>4</v>
      </c>
      <c r="G90" s="43">
        <v>231</v>
      </c>
      <c r="H90" s="43">
        <v>145</v>
      </c>
      <c r="I90" s="43">
        <v>223</v>
      </c>
      <c r="J90" s="43">
        <v>38</v>
      </c>
      <c r="K90" s="43">
        <v>89</v>
      </c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>
        <v>0</v>
      </c>
      <c r="AH90" s="43">
        <v>65</v>
      </c>
      <c r="AI90" s="43">
        <v>1291.5</v>
      </c>
      <c r="AJ90" s="43">
        <v>188</v>
      </c>
      <c r="AK90" s="43">
        <v>28</v>
      </c>
      <c r="AL90" s="43">
        <v>0</v>
      </c>
      <c r="AM90" s="43">
        <v>150</v>
      </c>
      <c r="AN90" s="43">
        <v>0</v>
      </c>
      <c r="AO90" s="43">
        <v>425</v>
      </c>
      <c r="AP90" s="43">
        <v>1555</v>
      </c>
    </row>
    <row r="91" spans="1:42" ht="15">
      <c r="A91" s="93" t="s">
        <v>201</v>
      </c>
      <c r="B91" s="43">
        <v>2318</v>
      </c>
      <c r="C91" s="43">
        <v>8751</v>
      </c>
      <c r="D91" s="43">
        <v>10117</v>
      </c>
      <c r="E91" s="43">
        <v>9501</v>
      </c>
      <c r="F91" s="43">
        <v>18032</v>
      </c>
      <c r="G91" s="43">
        <v>6545</v>
      </c>
      <c r="H91" s="43">
        <v>4506</v>
      </c>
      <c r="I91" s="43">
        <v>4120</v>
      </c>
      <c r="J91" s="43"/>
      <c r="K91" s="43">
        <v>2105</v>
      </c>
      <c r="L91" s="43">
        <v>5159</v>
      </c>
      <c r="M91" s="43">
        <v>3179</v>
      </c>
      <c r="N91" s="43">
        <v>899</v>
      </c>
      <c r="O91" s="43">
        <v>538</v>
      </c>
      <c r="P91" s="43">
        <v>5854</v>
      </c>
      <c r="Q91" s="43">
        <v>7308</v>
      </c>
      <c r="R91" s="43">
        <v>7</v>
      </c>
      <c r="S91" s="43">
        <v>2273</v>
      </c>
      <c r="T91" s="43">
        <v>1493</v>
      </c>
      <c r="U91" s="43">
        <v>6</v>
      </c>
      <c r="V91" s="43">
        <v>8</v>
      </c>
      <c r="W91" s="43">
        <v>329</v>
      </c>
      <c r="X91" s="43">
        <v>356.4</v>
      </c>
      <c r="Y91" s="43">
        <v>9</v>
      </c>
      <c r="Z91" s="43"/>
      <c r="AA91" s="43">
        <v>4465</v>
      </c>
      <c r="AB91" s="43"/>
      <c r="AC91" s="43"/>
      <c r="AD91" s="43"/>
      <c r="AE91" s="43"/>
      <c r="AF91" s="43">
        <v>57</v>
      </c>
      <c r="AG91" s="43"/>
      <c r="AH91" s="43"/>
      <c r="AI91" s="43"/>
      <c r="AJ91" s="43"/>
      <c r="AK91" s="43"/>
      <c r="AL91" s="43">
        <v>0</v>
      </c>
      <c r="AM91" s="43">
        <v>0</v>
      </c>
      <c r="AN91" s="43">
        <v>0</v>
      </c>
      <c r="AO91" s="43">
        <v>0</v>
      </c>
      <c r="AP91" s="43">
        <v>0</v>
      </c>
    </row>
    <row r="92" spans="1:42" ht="15">
      <c r="A92" s="93" t="s">
        <v>202</v>
      </c>
      <c r="B92" s="43"/>
      <c r="C92" s="43">
        <v>210</v>
      </c>
      <c r="D92" s="43">
        <v>784</v>
      </c>
      <c r="E92" s="43">
        <v>3615</v>
      </c>
      <c r="F92" s="43">
        <v>9499</v>
      </c>
      <c r="G92" s="43">
        <v>5902</v>
      </c>
      <c r="H92" s="43">
        <v>2169</v>
      </c>
      <c r="I92" s="43">
        <v>775</v>
      </c>
      <c r="J92" s="43"/>
      <c r="K92" s="43">
        <v>1049</v>
      </c>
      <c r="L92" s="43"/>
      <c r="M92" s="43"/>
      <c r="N92" s="43"/>
      <c r="O92" s="43"/>
      <c r="P92" s="43">
        <v>3823</v>
      </c>
      <c r="Q92" s="43">
        <v>2416</v>
      </c>
      <c r="R92" s="43"/>
      <c r="S92" s="43"/>
      <c r="T92" s="43">
        <v>40</v>
      </c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>
        <v>0</v>
      </c>
      <c r="AH92" s="43"/>
      <c r="AI92" s="43"/>
      <c r="AJ92" s="43">
        <v>15</v>
      </c>
      <c r="AK92" s="43">
        <v>0</v>
      </c>
      <c r="AL92" s="43">
        <v>0</v>
      </c>
      <c r="AM92" s="43">
        <v>1751</v>
      </c>
      <c r="AN92" s="43">
        <v>0</v>
      </c>
      <c r="AO92" s="43">
        <v>0</v>
      </c>
      <c r="AP92" s="43">
        <v>0</v>
      </c>
    </row>
    <row r="93" spans="1:42" ht="15">
      <c r="A93" s="93" t="s">
        <v>203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>
        <v>1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1:42" ht="15">
      <c r="A94" s="93" t="s">
        <v>204</v>
      </c>
      <c r="B94" s="43"/>
      <c r="C94" s="43">
        <v>200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>
        <v>202</v>
      </c>
      <c r="AF94" s="43">
        <v>49</v>
      </c>
      <c r="AG94" s="43"/>
      <c r="AH94" s="43">
        <v>30</v>
      </c>
      <c r="AI94" s="43">
        <v>558</v>
      </c>
      <c r="AJ94" s="43">
        <v>247</v>
      </c>
      <c r="AK94" s="43">
        <v>50</v>
      </c>
      <c r="AL94" s="43">
        <v>0</v>
      </c>
      <c r="AM94" s="43">
        <v>65</v>
      </c>
      <c r="AN94" s="43">
        <v>401</v>
      </c>
      <c r="AO94" s="43">
        <v>0</v>
      </c>
      <c r="AP94" s="43">
        <v>3670</v>
      </c>
    </row>
    <row r="95" spans="1:42" ht="15">
      <c r="A95" s="93" t="s">
        <v>205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>
        <v>0</v>
      </c>
      <c r="AK95" s="43">
        <v>20</v>
      </c>
      <c r="AL95" s="43"/>
      <c r="AM95" s="43"/>
      <c r="AN95" s="43"/>
      <c r="AO95" s="43"/>
      <c r="AP95" s="43"/>
    </row>
    <row r="96" spans="1:42" ht="15">
      <c r="A96" s="93" t="s">
        <v>206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7" ht="15">
      <c r="A97" s="6"/>
    </row>
    <row r="98" ht="15">
      <c r="A98" s="6" t="s">
        <v>174</v>
      </c>
    </row>
    <row r="99" spans="1:42" ht="15">
      <c r="A99" s="93" t="s">
        <v>178</v>
      </c>
      <c r="B99" s="88">
        <v>1980</v>
      </c>
      <c r="C99" s="88">
        <v>1981</v>
      </c>
      <c r="D99" s="88">
        <v>1982</v>
      </c>
      <c r="E99" s="88">
        <v>1983</v>
      </c>
      <c r="F99" s="88">
        <v>1984</v>
      </c>
      <c r="G99" s="88">
        <v>1985</v>
      </c>
      <c r="H99" s="88">
        <v>1986</v>
      </c>
      <c r="I99" s="88">
        <v>1987</v>
      </c>
      <c r="J99" s="88">
        <v>1988</v>
      </c>
      <c r="K99" s="88">
        <v>1989</v>
      </c>
      <c r="L99" s="88">
        <v>1990</v>
      </c>
      <c r="M99" s="88">
        <v>1991</v>
      </c>
      <c r="N99" s="88">
        <v>1992</v>
      </c>
      <c r="O99" s="88">
        <v>1993</v>
      </c>
      <c r="P99" s="88">
        <v>1994</v>
      </c>
      <c r="Q99" s="88">
        <v>1995</v>
      </c>
      <c r="R99" s="88">
        <v>1996</v>
      </c>
      <c r="S99" s="88">
        <v>1997</v>
      </c>
      <c r="T99" s="88">
        <v>1998</v>
      </c>
      <c r="U99" s="88">
        <v>1999</v>
      </c>
      <c r="V99" s="88">
        <v>2000</v>
      </c>
      <c r="W99" s="88">
        <v>2001</v>
      </c>
      <c r="X99" s="88">
        <v>2002</v>
      </c>
      <c r="Y99" s="88">
        <v>2003</v>
      </c>
      <c r="Z99" s="88">
        <v>2004</v>
      </c>
      <c r="AA99" s="88">
        <v>2005</v>
      </c>
      <c r="AB99" s="88">
        <v>2006</v>
      </c>
      <c r="AC99" s="88">
        <v>2007</v>
      </c>
      <c r="AD99" s="88">
        <v>2008</v>
      </c>
      <c r="AE99" s="88">
        <v>2009</v>
      </c>
      <c r="AF99" s="88">
        <v>2010</v>
      </c>
      <c r="AG99" s="88">
        <v>2011</v>
      </c>
      <c r="AH99" s="88">
        <v>2012</v>
      </c>
      <c r="AI99" s="88">
        <v>2013</v>
      </c>
      <c r="AJ99" s="88">
        <v>2014</v>
      </c>
      <c r="AK99" s="88">
        <v>2015</v>
      </c>
      <c r="AL99" s="88">
        <v>2016</v>
      </c>
      <c r="AM99" s="88">
        <v>2017</v>
      </c>
      <c r="AN99" s="88">
        <v>2018</v>
      </c>
      <c r="AO99" s="88">
        <v>2019</v>
      </c>
      <c r="AP99" s="88">
        <v>2020</v>
      </c>
    </row>
    <row r="100" spans="1:42" ht="15">
      <c r="A100" s="93" t="s">
        <v>179</v>
      </c>
      <c r="B100" s="43">
        <v>11938</v>
      </c>
      <c r="C100" s="43">
        <v>49653</v>
      </c>
      <c r="D100" s="43">
        <v>9436</v>
      </c>
      <c r="E100" s="43">
        <v>54849</v>
      </c>
      <c r="F100" s="43">
        <v>74775</v>
      </c>
      <c r="G100" s="43">
        <v>30085</v>
      </c>
      <c r="H100" s="43">
        <v>55006</v>
      </c>
      <c r="I100" s="43">
        <v>37538</v>
      </c>
      <c r="J100" s="43">
        <v>70962</v>
      </c>
      <c r="K100" s="43">
        <v>57180</v>
      </c>
      <c r="L100" s="43">
        <v>72188</v>
      </c>
      <c r="M100" s="43">
        <v>56359</v>
      </c>
      <c r="N100" s="43">
        <v>47096</v>
      </c>
      <c r="O100" s="43">
        <v>50299</v>
      </c>
      <c r="P100" s="43">
        <v>93242</v>
      </c>
      <c r="Q100" s="43">
        <v>33131</v>
      </c>
      <c r="R100" s="43">
        <v>26168</v>
      </c>
      <c r="S100" s="43">
        <v>36685</v>
      </c>
      <c r="T100" s="43">
        <v>57080</v>
      </c>
      <c r="U100" s="43">
        <v>74706</v>
      </c>
      <c r="V100" s="43">
        <v>50822.04</v>
      </c>
      <c r="W100" s="43">
        <v>34064.1</v>
      </c>
      <c r="X100" s="43">
        <v>41525.2</v>
      </c>
      <c r="Y100" s="43">
        <v>84580.4</v>
      </c>
      <c r="Z100" s="43">
        <v>59537.8</v>
      </c>
      <c r="AA100" s="43">
        <v>94245.75</v>
      </c>
      <c r="AB100" s="43">
        <v>35056</v>
      </c>
      <c r="AC100" s="43">
        <v>47032</v>
      </c>
      <c r="AD100" s="43">
        <v>89444</v>
      </c>
      <c r="AE100" s="43">
        <v>68841.37</v>
      </c>
      <c r="AF100" s="43">
        <v>89087.63</v>
      </c>
      <c r="AG100" s="43">
        <v>85109.27</v>
      </c>
      <c r="AH100" s="43">
        <v>128299.12</v>
      </c>
      <c r="AI100" s="43">
        <v>117729.63</v>
      </c>
      <c r="AJ100" s="43">
        <v>180281.29</v>
      </c>
      <c r="AK100" s="43">
        <v>99178.05</v>
      </c>
      <c r="AL100" s="43">
        <v>146939.02</v>
      </c>
      <c r="AM100" s="43">
        <v>148286.2</v>
      </c>
      <c r="AN100" s="43">
        <v>78915.62</v>
      </c>
      <c r="AO100" s="43">
        <v>47071.79</v>
      </c>
      <c r="AP100" s="43">
        <v>24665.34</v>
      </c>
    </row>
    <row r="101" spans="1:42" ht="15">
      <c r="A101" s="93" t="s">
        <v>181</v>
      </c>
      <c r="B101" s="43">
        <v>9848</v>
      </c>
      <c r="C101" s="43">
        <v>23973</v>
      </c>
      <c r="D101" s="43">
        <v>21927</v>
      </c>
      <c r="E101" s="43">
        <v>38794</v>
      </c>
      <c r="F101" s="43">
        <v>29615</v>
      </c>
      <c r="G101" s="43">
        <v>42363</v>
      </c>
      <c r="H101" s="43">
        <v>55088</v>
      </c>
      <c r="I101" s="43">
        <v>54431</v>
      </c>
      <c r="J101" s="43">
        <v>39218</v>
      </c>
      <c r="K101" s="43">
        <v>47732</v>
      </c>
      <c r="L101" s="43">
        <v>34633</v>
      </c>
      <c r="M101" s="43">
        <v>21398</v>
      </c>
      <c r="N101" s="43">
        <v>16710</v>
      </c>
      <c r="O101" s="43">
        <v>20279</v>
      </c>
      <c r="P101" s="43">
        <v>19525</v>
      </c>
      <c r="Q101" s="43">
        <v>17499</v>
      </c>
      <c r="R101" s="43">
        <v>16775</v>
      </c>
      <c r="S101" s="43">
        <v>15268</v>
      </c>
      <c r="T101" s="43">
        <v>14137.8</v>
      </c>
      <c r="U101" s="43">
        <v>28281.9</v>
      </c>
      <c r="V101" s="43">
        <v>30500.27</v>
      </c>
      <c r="W101" s="43">
        <v>27500.08</v>
      </c>
      <c r="X101" s="43">
        <v>21696.72</v>
      </c>
      <c r="Y101" s="43">
        <v>21665.3</v>
      </c>
      <c r="Z101" s="43">
        <v>25847.2</v>
      </c>
      <c r="AA101" s="43">
        <v>21004.83</v>
      </c>
      <c r="AB101" s="43">
        <v>25565</v>
      </c>
      <c r="AC101" s="43">
        <v>23830.34</v>
      </c>
      <c r="AD101" s="43">
        <v>25138.3</v>
      </c>
      <c r="AE101" s="43">
        <v>7808.1</v>
      </c>
      <c r="AF101" s="43">
        <v>18662.85</v>
      </c>
      <c r="AG101" s="43">
        <v>25842.4</v>
      </c>
      <c r="AH101" s="43">
        <v>26262.67</v>
      </c>
      <c r="AI101" s="43">
        <v>29047.61</v>
      </c>
      <c r="AJ101" s="43">
        <v>24567.4</v>
      </c>
      <c r="AK101" s="43">
        <v>23461.06</v>
      </c>
      <c r="AL101" s="43">
        <v>22449.6</v>
      </c>
      <c r="AM101" s="43">
        <v>24049.07</v>
      </c>
      <c r="AN101" s="43">
        <v>22192.5</v>
      </c>
      <c r="AO101" s="43">
        <v>22554.97</v>
      </c>
      <c r="AP101" s="43">
        <v>23192.71</v>
      </c>
    </row>
    <row r="102" spans="1:42" ht="15">
      <c r="A102" s="93" t="s">
        <v>180</v>
      </c>
      <c r="B102" s="43">
        <v>1226</v>
      </c>
      <c r="C102" s="43">
        <v>3555</v>
      </c>
      <c r="D102" s="43">
        <v>281</v>
      </c>
      <c r="E102" s="43">
        <v>3035</v>
      </c>
      <c r="F102" s="43">
        <v>5073</v>
      </c>
      <c r="G102" s="43">
        <v>2536</v>
      </c>
      <c r="H102" s="43">
        <v>2899</v>
      </c>
      <c r="I102" s="43">
        <v>5579</v>
      </c>
      <c r="J102" s="43">
        <v>7115</v>
      </c>
      <c r="K102" s="43">
        <v>9797</v>
      </c>
      <c r="L102" s="43">
        <v>4309</v>
      </c>
      <c r="M102" s="43">
        <v>1896</v>
      </c>
      <c r="N102" s="43">
        <v>5354</v>
      </c>
      <c r="O102" s="43">
        <v>2544</v>
      </c>
      <c r="P102" s="43">
        <v>12702</v>
      </c>
      <c r="Q102" s="43">
        <v>8480</v>
      </c>
      <c r="R102" s="43">
        <v>5961</v>
      </c>
      <c r="S102" s="43">
        <v>21521</v>
      </c>
      <c r="T102" s="43">
        <v>13792</v>
      </c>
      <c r="U102" s="43">
        <v>17177.63</v>
      </c>
      <c r="V102" s="43">
        <v>11121.86</v>
      </c>
      <c r="W102" s="43">
        <v>3951</v>
      </c>
      <c r="X102" s="43">
        <v>6319.01</v>
      </c>
      <c r="Y102" s="43">
        <v>8835</v>
      </c>
      <c r="Z102" s="43">
        <v>22032.4</v>
      </c>
      <c r="AA102" s="43">
        <v>32123.8</v>
      </c>
      <c r="AB102" s="43">
        <v>10297.39</v>
      </c>
      <c r="AC102" s="43">
        <v>10554.1</v>
      </c>
      <c r="AD102" s="43">
        <v>19671.9</v>
      </c>
      <c r="AE102" s="43">
        <v>13132</v>
      </c>
      <c r="AF102" s="43">
        <v>20670.6</v>
      </c>
      <c r="AG102" s="43">
        <v>48632</v>
      </c>
      <c r="AH102" s="43">
        <v>50257.46</v>
      </c>
      <c r="AI102" s="43">
        <v>38096.83</v>
      </c>
      <c r="AJ102" s="43">
        <v>67110.69</v>
      </c>
      <c r="AK102" s="43">
        <v>62256.96</v>
      </c>
      <c r="AL102" s="43">
        <v>67027.65</v>
      </c>
      <c r="AM102" s="43">
        <v>72250.16</v>
      </c>
      <c r="AN102" s="43">
        <v>38908.45</v>
      </c>
      <c r="AO102" s="43">
        <v>2715</v>
      </c>
      <c r="AP102" s="43">
        <v>18705.93</v>
      </c>
    </row>
    <row r="103" spans="1:42" ht="15">
      <c r="A103" s="93" t="s">
        <v>183</v>
      </c>
      <c r="B103" s="43">
        <v>1845</v>
      </c>
      <c r="C103" s="43">
        <v>923</v>
      </c>
      <c r="D103" s="43">
        <v>1042</v>
      </c>
      <c r="E103" s="43">
        <v>303</v>
      </c>
      <c r="F103" s="43">
        <v>981</v>
      </c>
      <c r="G103" s="43">
        <v>1762</v>
      </c>
      <c r="H103" s="43">
        <v>476</v>
      </c>
      <c r="I103" s="43">
        <v>60</v>
      </c>
      <c r="J103" s="43">
        <v>32</v>
      </c>
      <c r="K103" s="43">
        <v>1010</v>
      </c>
      <c r="L103" s="43">
        <v>300</v>
      </c>
      <c r="M103" s="43">
        <v>418</v>
      </c>
      <c r="N103" s="43">
        <v>1365</v>
      </c>
      <c r="O103" s="43">
        <v>741</v>
      </c>
      <c r="P103" s="43">
        <v>530</v>
      </c>
      <c r="Q103" s="43">
        <v>630</v>
      </c>
      <c r="R103" s="43">
        <v>709</v>
      </c>
      <c r="S103" s="43">
        <v>7128</v>
      </c>
      <c r="T103" s="43">
        <v>2830</v>
      </c>
      <c r="U103" s="43">
        <v>1693.6</v>
      </c>
      <c r="V103" s="43">
        <v>1725</v>
      </c>
      <c r="W103" s="43">
        <v>1155</v>
      </c>
      <c r="X103" s="43">
        <v>1548</v>
      </c>
      <c r="Y103" s="43">
        <v>715</v>
      </c>
      <c r="Z103" s="43">
        <v>3283.7</v>
      </c>
      <c r="AA103" s="43">
        <v>14314.2</v>
      </c>
      <c r="AB103" s="43">
        <v>5878.3</v>
      </c>
      <c r="AC103" s="43">
        <v>3843</v>
      </c>
      <c r="AD103" s="43">
        <v>11447.5</v>
      </c>
      <c r="AE103" s="43">
        <v>24457</v>
      </c>
      <c r="AF103" s="43">
        <v>25228.61</v>
      </c>
      <c r="AG103" s="43">
        <v>28879.57</v>
      </c>
      <c r="AH103" s="43">
        <v>16880.59</v>
      </c>
      <c r="AI103" s="43">
        <v>33025.21</v>
      </c>
      <c r="AJ103" s="43">
        <v>60601.87</v>
      </c>
      <c r="AK103" s="43">
        <v>55123</v>
      </c>
      <c r="AL103" s="43">
        <v>96590.94</v>
      </c>
      <c r="AM103" s="43">
        <v>94842.59</v>
      </c>
      <c r="AN103" s="43">
        <v>86934.06</v>
      </c>
      <c r="AO103" s="43">
        <v>98325.66</v>
      </c>
      <c r="AP103" s="43">
        <v>91869.28</v>
      </c>
    </row>
    <row r="104" spans="1:42" ht="15">
      <c r="A104" s="93" t="s">
        <v>182</v>
      </c>
      <c r="B104" s="43">
        <v>2485</v>
      </c>
      <c r="C104" s="43">
        <v>4009</v>
      </c>
      <c r="D104" s="43">
        <v>3127</v>
      </c>
      <c r="E104" s="43">
        <v>7551</v>
      </c>
      <c r="F104" s="43">
        <v>6483</v>
      </c>
      <c r="G104" s="43">
        <v>4635</v>
      </c>
      <c r="H104" s="43">
        <v>3289</v>
      </c>
      <c r="I104" s="43">
        <v>1495</v>
      </c>
      <c r="J104" s="43">
        <v>4173</v>
      </c>
      <c r="K104" s="43">
        <v>7600</v>
      </c>
      <c r="L104" s="43">
        <v>1236</v>
      </c>
      <c r="M104" s="43">
        <v>1337</v>
      </c>
      <c r="N104" s="43">
        <v>1040</v>
      </c>
      <c r="O104" s="43">
        <v>2736</v>
      </c>
      <c r="P104" s="43">
        <v>4542</v>
      </c>
      <c r="Q104" s="43">
        <v>9207</v>
      </c>
      <c r="R104" s="43">
        <v>5070</v>
      </c>
      <c r="S104" s="43">
        <v>4498</v>
      </c>
      <c r="T104" s="43">
        <v>6137</v>
      </c>
      <c r="U104" s="43">
        <v>7183</v>
      </c>
      <c r="V104" s="43">
        <v>5352.7</v>
      </c>
      <c r="W104" s="43">
        <v>7600.25</v>
      </c>
      <c r="X104" s="43">
        <v>4366.2</v>
      </c>
      <c r="Y104" s="43">
        <v>9828</v>
      </c>
      <c r="Z104" s="43">
        <v>20945.5</v>
      </c>
      <c r="AA104" s="43">
        <v>17590</v>
      </c>
      <c r="AB104" s="43">
        <v>4200</v>
      </c>
      <c r="AC104" s="43">
        <v>2925</v>
      </c>
      <c r="AD104" s="43">
        <v>7226</v>
      </c>
      <c r="AE104" s="43">
        <v>2264.4</v>
      </c>
      <c r="AF104" s="43">
        <v>10652.01</v>
      </c>
      <c r="AG104" s="43">
        <v>10460.1</v>
      </c>
      <c r="AH104" s="43">
        <v>18451.8</v>
      </c>
      <c r="AI104" s="43">
        <v>9057.6</v>
      </c>
      <c r="AJ104" s="43">
        <v>30453.2</v>
      </c>
      <c r="AK104" s="43">
        <v>18074.4</v>
      </c>
      <c r="AL104" s="43">
        <v>27600</v>
      </c>
      <c r="AM104" s="43">
        <v>17708.3</v>
      </c>
      <c r="AN104" s="43">
        <v>26250</v>
      </c>
      <c r="AO104" s="43">
        <v>0</v>
      </c>
      <c r="AP104" s="43">
        <v>29705.16</v>
      </c>
    </row>
    <row r="105" spans="1:42" ht="15">
      <c r="A105" s="93" t="s">
        <v>190</v>
      </c>
      <c r="B105" s="43">
        <v>40833</v>
      </c>
      <c r="C105" s="43">
        <v>37116</v>
      </c>
      <c r="D105" s="43">
        <v>37086</v>
      </c>
      <c r="E105" s="43">
        <v>29420</v>
      </c>
      <c r="F105" s="43">
        <v>33805</v>
      </c>
      <c r="G105" s="43">
        <v>40660</v>
      </c>
      <c r="H105" s="43">
        <v>37966</v>
      </c>
      <c r="I105" s="43">
        <v>46405</v>
      </c>
      <c r="J105" s="43">
        <v>25340</v>
      </c>
      <c r="K105" s="43">
        <v>38683</v>
      </c>
      <c r="L105" s="43">
        <v>21309</v>
      </c>
      <c r="M105" s="43">
        <v>15063</v>
      </c>
      <c r="N105" s="43">
        <v>14803</v>
      </c>
      <c r="O105" s="43">
        <v>12270</v>
      </c>
      <c r="P105" s="43">
        <v>8856</v>
      </c>
      <c r="Q105" s="43">
        <v>1154</v>
      </c>
      <c r="R105" s="43">
        <v>73</v>
      </c>
      <c r="S105" s="43">
        <v>17525</v>
      </c>
      <c r="T105" s="43">
        <v>2987</v>
      </c>
      <c r="U105" s="43">
        <v>316</v>
      </c>
      <c r="V105" s="43">
        <v>683.5</v>
      </c>
      <c r="W105" s="43">
        <v>78.6</v>
      </c>
      <c r="X105" s="43">
        <v>70</v>
      </c>
      <c r="Y105" s="43"/>
      <c r="Z105" s="43">
        <v>107.3</v>
      </c>
      <c r="AA105" s="43">
        <v>572.5</v>
      </c>
      <c r="AB105" s="43">
        <v>116</v>
      </c>
      <c r="AC105" s="43">
        <v>181.85</v>
      </c>
      <c r="AD105" s="43">
        <v>42</v>
      </c>
      <c r="AE105" s="43">
        <v>3</v>
      </c>
      <c r="AF105" s="43">
        <v>530</v>
      </c>
      <c r="AG105" s="43">
        <v>384.25</v>
      </c>
      <c r="AH105" s="43">
        <v>49.5</v>
      </c>
      <c r="AI105" s="43">
        <v>17.25</v>
      </c>
      <c r="AJ105" s="43">
        <v>153.4</v>
      </c>
      <c r="AK105" s="43">
        <v>1505.46</v>
      </c>
      <c r="AL105" s="43">
        <v>83.03</v>
      </c>
      <c r="AM105" s="43">
        <v>168.09</v>
      </c>
      <c r="AN105" s="43">
        <v>583.27</v>
      </c>
      <c r="AO105" s="43">
        <v>156.87</v>
      </c>
      <c r="AP105" s="43"/>
    </row>
    <row r="106" spans="1:42" ht="15">
      <c r="A106" s="93" t="s">
        <v>184</v>
      </c>
      <c r="B106" s="43">
        <v>866</v>
      </c>
      <c r="C106" s="43"/>
      <c r="D106" s="43"/>
      <c r="E106" s="43">
        <v>8</v>
      </c>
      <c r="F106" s="43">
        <v>13</v>
      </c>
      <c r="G106" s="43">
        <v>13</v>
      </c>
      <c r="H106" s="43">
        <v>7</v>
      </c>
      <c r="I106" s="43"/>
      <c r="J106" s="43"/>
      <c r="K106" s="43"/>
      <c r="L106" s="43"/>
      <c r="M106" s="43">
        <v>2</v>
      </c>
      <c r="N106" s="43"/>
      <c r="O106" s="43"/>
      <c r="P106" s="43"/>
      <c r="Q106" s="43">
        <v>1</v>
      </c>
      <c r="R106" s="43">
        <v>3</v>
      </c>
      <c r="S106" s="43">
        <v>25</v>
      </c>
      <c r="T106" s="43">
        <v>6</v>
      </c>
      <c r="U106" s="43">
        <v>34</v>
      </c>
      <c r="V106" s="43">
        <v>17</v>
      </c>
      <c r="W106" s="43">
        <v>2</v>
      </c>
      <c r="X106" s="43">
        <v>15.1</v>
      </c>
      <c r="Y106" s="43"/>
      <c r="Z106" s="43">
        <v>1.3</v>
      </c>
      <c r="AA106" s="43">
        <v>2.4</v>
      </c>
      <c r="AB106" s="43"/>
      <c r="AC106" s="43">
        <v>5</v>
      </c>
      <c r="AD106" s="43"/>
      <c r="AE106" s="43">
        <v>361.25</v>
      </c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</row>
    <row r="107" spans="1:42" ht="15">
      <c r="A107" s="93" t="s">
        <v>185</v>
      </c>
      <c r="B107" s="43"/>
      <c r="C107" s="43"/>
      <c r="D107" s="43"/>
      <c r="E107" s="43"/>
      <c r="F107" s="43">
        <v>30</v>
      </c>
      <c r="G107" s="43">
        <v>2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>
        <v>3</v>
      </c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1:42" ht="15">
      <c r="A108" s="93" t="s">
        <v>186</v>
      </c>
      <c r="B108" s="43">
        <v>35</v>
      </c>
      <c r="C108" s="43"/>
      <c r="D108" s="43">
        <v>11</v>
      </c>
      <c r="E108" s="43">
        <v>5</v>
      </c>
      <c r="F108" s="43"/>
      <c r="G108" s="43">
        <v>122</v>
      </c>
      <c r="H108" s="43">
        <v>749</v>
      </c>
      <c r="I108" s="43">
        <v>236</v>
      </c>
      <c r="J108" s="43">
        <v>27</v>
      </c>
      <c r="K108" s="43">
        <v>201</v>
      </c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</row>
    <row r="109" spans="1:42" ht="15">
      <c r="A109" s="93" t="s">
        <v>187</v>
      </c>
      <c r="B109" s="43"/>
      <c r="C109" s="43">
        <v>37</v>
      </c>
      <c r="D109" s="43">
        <v>28</v>
      </c>
      <c r="E109" s="43"/>
      <c r="F109" s="43">
        <v>22</v>
      </c>
      <c r="G109" s="43">
        <v>665</v>
      </c>
      <c r="H109" s="43">
        <v>1058</v>
      </c>
      <c r="I109" s="43">
        <v>78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1:42" ht="15">
      <c r="A110" s="93" t="s">
        <v>188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>
        <v>0</v>
      </c>
      <c r="O110" s="43"/>
      <c r="P110" s="43"/>
      <c r="Q110" s="43"/>
      <c r="R110" s="43"/>
      <c r="S110" s="43"/>
      <c r="T110" s="43"/>
      <c r="U110" s="43"/>
      <c r="V110" s="43"/>
      <c r="W110" s="43">
        <v>5</v>
      </c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>
        <v>261</v>
      </c>
      <c r="AL110" s="43">
        <v>48</v>
      </c>
      <c r="AM110" s="43">
        <v>114.76</v>
      </c>
      <c r="AN110" s="43">
        <v>36.48</v>
      </c>
      <c r="AO110" s="43"/>
      <c r="AP110" s="43"/>
    </row>
    <row r="111" spans="1:42" ht="15">
      <c r="A111" s="93" t="s">
        <v>189</v>
      </c>
      <c r="B111" s="43"/>
      <c r="C111" s="43"/>
      <c r="D111" s="43"/>
      <c r="E111" s="43"/>
      <c r="F111" s="43">
        <v>5</v>
      </c>
      <c r="G111" s="43"/>
      <c r="H111" s="43"/>
      <c r="I111" s="43">
        <v>8</v>
      </c>
      <c r="J111" s="43"/>
      <c r="K111" s="43"/>
      <c r="L111" s="43"/>
      <c r="M111" s="43"/>
      <c r="N111" s="43"/>
      <c r="O111" s="43"/>
      <c r="P111" s="43">
        <v>0</v>
      </c>
      <c r="Q111" s="43"/>
      <c r="R111" s="43"/>
      <c r="S111" s="43"/>
      <c r="T111" s="43"/>
      <c r="U111" s="43">
        <v>4</v>
      </c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</row>
    <row r="112" spans="1:42" ht="15">
      <c r="A112" s="93" t="s">
        <v>191</v>
      </c>
      <c r="B112" s="43">
        <v>1</v>
      </c>
      <c r="C112" s="43">
        <v>2</v>
      </c>
      <c r="D112" s="43"/>
      <c r="E112" s="43">
        <v>5</v>
      </c>
      <c r="F112" s="43"/>
      <c r="G112" s="43"/>
      <c r="H112" s="43">
        <v>6</v>
      </c>
      <c r="I112" s="43">
        <v>56</v>
      </c>
      <c r="J112" s="43">
        <v>230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>
        <v>2.7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</row>
    <row r="113" spans="1:42" ht="15">
      <c r="A113" s="93" t="s">
        <v>192</v>
      </c>
      <c r="B113" s="43"/>
      <c r="C113" s="43"/>
      <c r="D113" s="43">
        <v>7</v>
      </c>
      <c r="E113" s="43"/>
      <c r="F113" s="43">
        <v>12</v>
      </c>
      <c r="G113" s="43">
        <v>8</v>
      </c>
      <c r="H113" s="43"/>
      <c r="I113" s="43"/>
      <c r="J113" s="43"/>
      <c r="K113" s="43"/>
      <c r="L113" s="43"/>
      <c r="M113" s="43">
        <v>8</v>
      </c>
      <c r="N113" s="43"/>
      <c r="O113" s="43"/>
      <c r="P113" s="43"/>
      <c r="Q113" s="43"/>
      <c r="R113" s="43"/>
      <c r="S113" s="43">
        <v>6</v>
      </c>
      <c r="T113" s="43">
        <v>3</v>
      </c>
      <c r="U113" s="43">
        <v>2</v>
      </c>
      <c r="V113" s="43"/>
      <c r="W113" s="43"/>
      <c r="X113" s="43">
        <v>10.5</v>
      </c>
      <c r="Y113" s="43"/>
      <c r="Z113" s="43"/>
      <c r="AA113" s="43"/>
      <c r="AB113" s="43"/>
      <c r="AC113" s="43"/>
      <c r="AD113" s="43"/>
      <c r="AE113" s="43"/>
      <c r="AF113" s="43"/>
      <c r="AG113" s="43">
        <v>0</v>
      </c>
      <c r="AH113" s="43"/>
      <c r="AI113" s="43"/>
      <c r="AJ113" s="43"/>
      <c r="AK113" s="43"/>
      <c r="AL113" s="43"/>
      <c r="AM113" s="43"/>
      <c r="AN113" s="43"/>
      <c r="AO113" s="43"/>
      <c r="AP113" s="43"/>
    </row>
    <row r="114" spans="1:42" ht="15">
      <c r="A114" s="93" t="s">
        <v>193</v>
      </c>
      <c r="B114" s="43">
        <v>559</v>
      </c>
      <c r="C114" s="43">
        <v>454</v>
      </c>
      <c r="D114" s="43">
        <v>99</v>
      </c>
      <c r="E114" s="43"/>
      <c r="F114" s="43"/>
      <c r="G114" s="43">
        <v>24</v>
      </c>
      <c r="H114" s="43">
        <v>2</v>
      </c>
      <c r="I114" s="43">
        <v>6</v>
      </c>
      <c r="J114" s="43">
        <v>28</v>
      </c>
      <c r="K114" s="43">
        <v>16</v>
      </c>
      <c r="L114" s="43">
        <v>11</v>
      </c>
      <c r="M114" s="43">
        <v>3</v>
      </c>
      <c r="N114" s="43">
        <v>8</v>
      </c>
      <c r="O114" s="43">
        <v>12</v>
      </c>
      <c r="P114" s="43">
        <v>1</v>
      </c>
      <c r="Q114" s="43">
        <v>1</v>
      </c>
      <c r="R114" s="43">
        <v>25</v>
      </c>
      <c r="S114" s="43">
        <v>26</v>
      </c>
      <c r="T114" s="43">
        <v>42</v>
      </c>
      <c r="U114" s="43">
        <v>8</v>
      </c>
      <c r="V114" s="43">
        <v>2.8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1:42" ht="15">
      <c r="A115" s="93" t="s">
        <v>194</v>
      </c>
      <c r="B115" s="43"/>
      <c r="C115" s="43">
        <v>8</v>
      </c>
      <c r="D115" s="43">
        <v>3</v>
      </c>
      <c r="E115" s="43"/>
      <c r="F115" s="43"/>
      <c r="G115" s="43"/>
      <c r="H115" s="43">
        <v>6</v>
      </c>
      <c r="I115" s="43">
        <v>30</v>
      </c>
      <c r="J115" s="43"/>
      <c r="K115" s="43">
        <v>13</v>
      </c>
      <c r="L115" s="43"/>
      <c r="M115" s="43"/>
      <c r="N115" s="43">
        <v>3</v>
      </c>
      <c r="O115" s="43">
        <v>13</v>
      </c>
      <c r="P115" s="43">
        <v>27</v>
      </c>
      <c r="Q115" s="43"/>
      <c r="R115" s="43"/>
      <c r="S115" s="43"/>
      <c r="T115" s="43"/>
      <c r="U115" s="43">
        <v>3</v>
      </c>
      <c r="V115" s="43"/>
      <c r="W115" s="43"/>
      <c r="X115" s="43">
        <v>27.3</v>
      </c>
      <c r="Y115" s="43"/>
      <c r="Z115" s="43"/>
      <c r="AA115" s="43"/>
      <c r="AB115" s="43"/>
      <c r="AC115" s="43"/>
      <c r="AD115" s="43">
        <v>52.5</v>
      </c>
      <c r="AE115" s="43">
        <v>69.8</v>
      </c>
      <c r="AF115" s="43"/>
      <c r="AG115" s="43">
        <v>2.6</v>
      </c>
      <c r="AH115" s="43">
        <v>1.2</v>
      </c>
      <c r="AI115" s="43">
        <v>144.85</v>
      </c>
      <c r="AJ115" s="43">
        <v>1.25</v>
      </c>
      <c r="AK115" s="43">
        <v>0</v>
      </c>
      <c r="AL115" s="43"/>
      <c r="AM115" s="43"/>
      <c r="AN115" s="43"/>
      <c r="AO115" s="43"/>
      <c r="AP115" s="43"/>
    </row>
    <row r="116" spans="1:42" ht="15">
      <c r="A116" s="93" t="s">
        <v>13</v>
      </c>
      <c r="B116" s="43"/>
      <c r="C116" s="43"/>
      <c r="D116" s="43"/>
      <c r="E116" s="43"/>
      <c r="F116" s="43"/>
      <c r="G116" s="43"/>
      <c r="H116" s="43">
        <v>5</v>
      </c>
      <c r="I116" s="43"/>
      <c r="J116" s="43">
        <v>22</v>
      </c>
      <c r="K116" s="43">
        <v>40</v>
      </c>
      <c r="L116" s="43">
        <v>11</v>
      </c>
      <c r="M116" s="43">
        <v>20</v>
      </c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</row>
    <row r="117" spans="1:42" ht="15">
      <c r="A117" s="93" t="s">
        <v>195</v>
      </c>
      <c r="B117" s="43">
        <v>282</v>
      </c>
      <c r="C117" s="43"/>
      <c r="D117" s="43">
        <v>62</v>
      </c>
      <c r="E117" s="43">
        <v>40</v>
      </c>
      <c r="F117" s="43"/>
      <c r="G117" s="43">
        <v>3</v>
      </c>
      <c r="H117" s="43"/>
      <c r="I117" s="43">
        <v>144</v>
      </c>
      <c r="J117" s="43"/>
      <c r="K117" s="43"/>
      <c r="L117" s="43"/>
      <c r="M117" s="43"/>
      <c r="N117" s="43"/>
      <c r="O117" s="43"/>
      <c r="P117" s="43">
        <v>12</v>
      </c>
      <c r="Q117" s="43">
        <v>2</v>
      </c>
      <c r="R117" s="43">
        <v>4</v>
      </c>
      <c r="S117" s="43">
        <v>6</v>
      </c>
      <c r="T117" s="43"/>
      <c r="U117" s="43"/>
      <c r="V117" s="43"/>
      <c r="W117" s="43">
        <v>4.8</v>
      </c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</row>
    <row r="118" spans="1:42" ht="15">
      <c r="A118" s="93" t="s">
        <v>196</v>
      </c>
      <c r="B118" s="43"/>
      <c r="C118" s="43">
        <v>49</v>
      </c>
      <c r="D118" s="43"/>
      <c r="E118" s="43">
        <v>71</v>
      </c>
      <c r="F118" s="43">
        <v>95</v>
      </c>
      <c r="G118" s="43">
        <v>10</v>
      </c>
      <c r="H118" s="43">
        <v>76</v>
      </c>
      <c r="I118" s="43">
        <v>1</v>
      </c>
      <c r="J118" s="43"/>
      <c r="K118" s="43"/>
      <c r="L118" s="43">
        <v>9</v>
      </c>
      <c r="M118" s="43"/>
      <c r="N118" s="43">
        <v>20</v>
      </c>
      <c r="O118" s="43"/>
      <c r="P118" s="43"/>
      <c r="Q118" s="43"/>
      <c r="R118" s="43">
        <v>2</v>
      </c>
      <c r="S118" s="43"/>
      <c r="T118" s="43"/>
      <c r="U118" s="43"/>
      <c r="V118" s="43"/>
      <c r="W118" s="43"/>
      <c r="X118" s="43"/>
      <c r="Y118" s="43"/>
      <c r="Z118" s="43"/>
      <c r="AA118" s="43">
        <v>0</v>
      </c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</row>
    <row r="119" spans="1:42" ht="15">
      <c r="A119" s="93" t="s">
        <v>197</v>
      </c>
      <c r="B119" s="43">
        <v>37</v>
      </c>
      <c r="C119" s="43">
        <v>346</v>
      </c>
      <c r="D119" s="43">
        <v>96</v>
      </c>
      <c r="E119" s="43"/>
      <c r="F119" s="43">
        <v>8</v>
      </c>
      <c r="G119" s="43"/>
      <c r="H119" s="43"/>
      <c r="I119" s="43">
        <v>0</v>
      </c>
      <c r="J119" s="43"/>
      <c r="K119" s="43">
        <v>1</v>
      </c>
      <c r="L119" s="43">
        <v>4</v>
      </c>
      <c r="M119" s="43">
        <v>1756</v>
      </c>
      <c r="N119" s="43">
        <v>3746</v>
      </c>
      <c r="O119" s="43">
        <v>2665</v>
      </c>
      <c r="P119" s="43">
        <v>2805</v>
      </c>
      <c r="Q119" s="43"/>
      <c r="R119" s="43"/>
      <c r="S119" s="43">
        <v>0</v>
      </c>
      <c r="T119" s="43">
        <v>8</v>
      </c>
      <c r="U119" s="43"/>
      <c r="V119" s="43">
        <v>15</v>
      </c>
      <c r="W119" s="43">
        <v>23</v>
      </c>
      <c r="X119" s="43"/>
      <c r="Y119" s="43"/>
      <c r="Z119" s="43">
        <v>1010</v>
      </c>
      <c r="AA119" s="43">
        <v>176</v>
      </c>
      <c r="AB119" s="43"/>
      <c r="AC119" s="43"/>
      <c r="AD119" s="43"/>
      <c r="AE119" s="43">
        <v>104</v>
      </c>
      <c r="AF119" s="43"/>
      <c r="AG119" s="43">
        <v>42.59</v>
      </c>
      <c r="AH119" s="43">
        <v>6.6</v>
      </c>
      <c r="AI119" s="43">
        <v>66.6</v>
      </c>
      <c r="AJ119" s="43">
        <v>658.92</v>
      </c>
      <c r="AK119" s="43">
        <v>2042.26</v>
      </c>
      <c r="AL119" s="43">
        <v>1393.61</v>
      </c>
      <c r="AM119" s="43">
        <v>1625.01</v>
      </c>
      <c r="AN119" s="43">
        <v>921.25</v>
      </c>
      <c r="AO119" s="43">
        <v>488.5</v>
      </c>
      <c r="AP119" s="43"/>
    </row>
    <row r="120" spans="1:42" ht="15">
      <c r="A120" s="93" t="s">
        <v>198</v>
      </c>
      <c r="B120" s="43"/>
      <c r="C120" s="43"/>
      <c r="D120" s="43"/>
      <c r="E120" s="43"/>
      <c r="F120" s="43">
        <v>10</v>
      </c>
      <c r="G120" s="43">
        <v>9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</row>
    <row r="121" spans="1:42" ht="15">
      <c r="A121" s="93" t="s">
        <v>199</v>
      </c>
      <c r="B121" s="43">
        <v>15</v>
      </c>
      <c r="C121" s="43">
        <v>3</v>
      </c>
      <c r="D121" s="43"/>
      <c r="E121" s="43"/>
      <c r="F121" s="43"/>
      <c r="G121" s="43"/>
      <c r="H121" s="43"/>
      <c r="I121" s="43">
        <v>0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</row>
    <row r="122" spans="1:42" ht="15">
      <c r="A122" s="93" t="s">
        <v>200</v>
      </c>
      <c r="B122" s="43">
        <v>130</v>
      </c>
      <c r="C122" s="43">
        <v>114</v>
      </c>
      <c r="D122" s="43">
        <v>177</v>
      </c>
      <c r="E122" s="43"/>
      <c r="F122" s="43">
        <v>302</v>
      </c>
      <c r="G122" s="43">
        <v>242</v>
      </c>
      <c r="H122" s="43">
        <v>185</v>
      </c>
      <c r="I122" s="43">
        <v>349</v>
      </c>
      <c r="J122" s="43">
        <v>124</v>
      </c>
      <c r="K122" s="43">
        <v>274</v>
      </c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>
        <v>1575</v>
      </c>
      <c r="AB122" s="43"/>
      <c r="AC122" s="43"/>
      <c r="AD122" s="43"/>
      <c r="AE122" s="43"/>
      <c r="AF122" s="43"/>
      <c r="AG122" s="43">
        <v>796.5</v>
      </c>
      <c r="AH122" s="43">
        <v>1736.9</v>
      </c>
      <c r="AI122" s="43">
        <v>1077.59</v>
      </c>
      <c r="AJ122" s="43">
        <v>3712</v>
      </c>
      <c r="AK122" s="43">
        <v>5238</v>
      </c>
      <c r="AL122" s="43">
        <v>3887</v>
      </c>
      <c r="AM122" s="43">
        <v>6216.2</v>
      </c>
      <c r="AN122" s="43">
        <v>5817.42</v>
      </c>
      <c r="AO122" s="43">
        <v>3806.17</v>
      </c>
      <c r="AP122" s="43">
        <v>528</v>
      </c>
    </row>
    <row r="123" spans="1:42" ht="15">
      <c r="A123" s="93" t="s">
        <v>201</v>
      </c>
      <c r="B123" s="43">
        <v>154025</v>
      </c>
      <c r="C123" s="43">
        <v>381149</v>
      </c>
      <c r="D123" s="43">
        <v>366431</v>
      </c>
      <c r="E123" s="43">
        <v>329496</v>
      </c>
      <c r="F123" s="43">
        <v>350032</v>
      </c>
      <c r="G123" s="43">
        <v>477835</v>
      </c>
      <c r="H123" s="43">
        <v>343050</v>
      </c>
      <c r="I123" s="43">
        <v>448946</v>
      </c>
      <c r="J123" s="43">
        <v>24550</v>
      </c>
      <c r="K123" s="43">
        <v>575772</v>
      </c>
      <c r="L123" s="43">
        <v>435587</v>
      </c>
      <c r="M123" s="43">
        <v>415567</v>
      </c>
      <c r="N123" s="43">
        <v>240633</v>
      </c>
      <c r="O123" s="43">
        <v>161074</v>
      </c>
      <c r="P123" s="43">
        <v>219203</v>
      </c>
      <c r="Q123" s="43">
        <v>82269</v>
      </c>
      <c r="R123" s="43">
        <v>1090</v>
      </c>
      <c r="S123" s="43">
        <v>81548</v>
      </c>
      <c r="T123" s="43">
        <v>52497</v>
      </c>
      <c r="U123" s="43">
        <v>3334</v>
      </c>
      <c r="V123" s="43">
        <v>2071</v>
      </c>
      <c r="W123" s="43">
        <v>47287.25</v>
      </c>
      <c r="X123" s="43">
        <v>10921.72</v>
      </c>
      <c r="Y123" s="43">
        <v>375.9</v>
      </c>
      <c r="Z123" s="43">
        <v>581.3</v>
      </c>
      <c r="AA123" s="43">
        <v>5382</v>
      </c>
      <c r="AB123" s="43"/>
      <c r="AC123" s="43"/>
      <c r="AD123" s="43"/>
      <c r="AE123" s="43"/>
      <c r="AF123" s="43">
        <v>126</v>
      </c>
      <c r="AG123" s="43"/>
      <c r="AH123" s="43"/>
      <c r="AI123" s="43"/>
      <c r="AJ123" s="43"/>
      <c r="AK123" s="43"/>
      <c r="AL123" s="43">
        <v>13298.5</v>
      </c>
      <c r="AM123" s="43">
        <v>30181.35</v>
      </c>
      <c r="AN123" s="43">
        <v>24925.1</v>
      </c>
      <c r="AO123" s="43">
        <v>19071.6</v>
      </c>
      <c r="AP123" s="43">
        <v>24762.4</v>
      </c>
    </row>
    <row r="124" spans="1:42" ht="15">
      <c r="A124" s="93" t="s">
        <v>202</v>
      </c>
      <c r="B124" s="43">
        <v>97630</v>
      </c>
      <c r="C124" s="43">
        <v>205306</v>
      </c>
      <c r="D124" s="43">
        <v>209684</v>
      </c>
      <c r="E124" s="43">
        <v>224018</v>
      </c>
      <c r="F124" s="43">
        <v>183660</v>
      </c>
      <c r="G124" s="43">
        <v>327642</v>
      </c>
      <c r="H124" s="43">
        <v>208893</v>
      </c>
      <c r="I124" s="43">
        <v>233000</v>
      </c>
      <c r="J124" s="43">
        <v>54569</v>
      </c>
      <c r="K124" s="43">
        <v>254071</v>
      </c>
      <c r="L124" s="43">
        <v>5769</v>
      </c>
      <c r="M124" s="43">
        <v>211142</v>
      </c>
      <c r="N124" s="43">
        <v>262762</v>
      </c>
      <c r="O124" s="43">
        <v>244933</v>
      </c>
      <c r="P124" s="43">
        <v>161138</v>
      </c>
      <c r="Q124" s="43">
        <v>37400</v>
      </c>
      <c r="R124" s="43">
        <v>194</v>
      </c>
      <c r="S124" s="43">
        <v>290</v>
      </c>
      <c r="T124" s="43">
        <v>776</v>
      </c>
      <c r="U124" s="43">
        <v>81</v>
      </c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>
        <v>1574.6</v>
      </c>
      <c r="AG124" s="43">
        <v>2985.6</v>
      </c>
      <c r="AH124" s="43">
        <v>3879.9</v>
      </c>
      <c r="AI124" s="43">
        <v>8216.69</v>
      </c>
      <c r="AJ124" s="43">
        <v>16186.32</v>
      </c>
      <c r="AK124" s="43">
        <v>64178.6</v>
      </c>
      <c r="AL124" s="43">
        <v>110237.66</v>
      </c>
      <c r="AM124" s="43">
        <v>19681.45</v>
      </c>
      <c r="AN124" s="43">
        <v>17470.71</v>
      </c>
      <c r="AO124" s="43">
        <v>13967.35</v>
      </c>
      <c r="AP124" s="43">
        <v>13046.45</v>
      </c>
    </row>
    <row r="125" spans="1:42" ht="15">
      <c r="A125" s="93" t="s">
        <v>203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</row>
    <row r="126" spans="1:42" ht="15">
      <c r="A126" s="93" t="s">
        <v>204</v>
      </c>
      <c r="B126" s="43">
        <v>450</v>
      </c>
      <c r="C126" s="43">
        <v>0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>
        <v>6.5</v>
      </c>
      <c r="Z126" s="43"/>
      <c r="AA126" s="43">
        <v>30</v>
      </c>
      <c r="AB126" s="43"/>
      <c r="AC126" s="43"/>
      <c r="AD126" s="43"/>
      <c r="AE126" s="43">
        <v>3893.4</v>
      </c>
      <c r="AF126" s="43">
        <v>1133.3</v>
      </c>
      <c r="AG126" s="43">
        <v>2099</v>
      </c>
      <c r="AH126" s="43">
        <v>1674.38</v>
      </c>
      <c r="AI126" s="43">
        <v>2768.2</v>
      </c>
      <c r="AJ126" s="43">
        <v>3637.04</v>
      </c>
      <c r="AK126" s="43">
        <v>9769.4</v>
      </c>
      <c r="AL126" s="43">
        <v>19558.55</v>
      </c>
      <c r="AM126" s="43">
        <v>17804.3</v>
      </c>
      <c r="AN126" s="43">
        <v>21055.65</v>
      </c>
      <c r="AO126" s="43">
        <v>24522</v>
      </c>
      <c r="AP126" s="43">
        <v>19543.6</v>
      </c>
    </row>
    <row r="127" spans="1:42" ht="15">
      <c r="A127" s="93" t="s">
        <v>205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>
        <v>3</v>
      </c>
      <c r="AK127" s="43">
        <v>0</v>
      </c>
      <c r="AL127" s="43"/>
      <c r="AM127" s="43"/>
      <c r="AN127" s="43"/>
      <c r="AO127" s="43"/>
      <c r="AP127" s="43"/>
    </row>
    <row r="128" spans="1:42" ht="15">
      <c r="A128" s="93" t="s">
        <v>206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>
        <v>1</v>
      </c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</row>
    <row r="129" ht="15">
      <c r="A129" s="6"/>
    </row>
    <row r="130" ht="15">
      <c r="A130" s="6"/>
    </row>
    <row r="131" ht="15">
      <c r="A131" s="6" t="s">
        <v>175</v>
      </c>
    </row>
    <row r="132" spans="1:42" ht="15">
      <c r="A132" s="93" t="s">
        <v>178</v>
      </c>
      <c r="B132" s="88">
        <v>1980</v>
      </c>
      <c r="C132" s="88">
        <v>1981</v>
      </c>
      <c r="D132" s="88">
        <v>1982</v>
      </c>
      <c r="E132" s="88">
        <v>1983</v>
      </c>
      <c r="F132" s="88">
        <v>1984</v>
      </c>
      <c r="G132" s="88">
        <v>1985</v>
      </c>
      <c r="H132" s="88">
        <v>1986</v>
      </c>
      <c r="I132" s="88">
        <v>1987</v>
      </c>
      <c r="J132" s="88">
        <v>1988</v>
      </c>
      <c r="K132" s="88">
        <v>1989</v>
      </c>
      <c r="L132" s="88">
        <v>1990</v>
      </c>
      <c r="M132" s="88">
        <v>1991</v>
      </c>
      <c r="N132" s="88">
        <v>1992</v>
      </c>
      <c r="O132" s="88">
        <v>1993</v>
      </c>
      <c r="P132" s="88">
        <v>1994</v>
      </c>
      <c r="Q132" s="88">
        <v>1995</v>
      </c>
      <c r="R132" s="88">
        <v>1996</v>
      </c>
      <c r="S132" s="88">
        <v>1997</v>
      </c>
      <c r="T132" s="88">
        <v>1998</v>
      </c>
      <c r="U132" s="88">
        <v>1999</v>
      </c>
      <c r="V132" s="88">
        <v>2000</v>
      </c>
      <c r="W132" s="88">
        <v>2001</v>
      </c>
      <c r="X132" s="88">
        <v>2002</v>
      </c>
      <c r="Y132" s="88">
        <v>2003</v>
      </c>
      <c r="Z132" s="88">
        <v>2004</v>
      </c>
      <c r="AA132" s="88">
        <v>2005</v>
      </c>
      <c r="AB132" s="88">
        <v>2006</v>
      </c>
      <c r="AC132" s="88">
        <v>2007</v>
      </c>
      <c r="AD132" s="88">
        <v>2008</v>
      </c>
      <c r="AE132" s="88">
        <v>2009</v>
      </c>
      <c r="AF132" s="88">
        <v>2010</v>
      </c>
      <c r="AG132" s="88">
        <v>2011</v>
      </c>
      <c r="AH132" s="88">
        <v>2012</v>
      </c>
      <c r="AI132" s="88">
        <v>2013</v>
      </c>
      <c r="AJ132" s="88">
        <v>2014</v>
      </c>
      <c r="AK132" s="88">
        <v>2015</v>
      </c>
      <c r="AL132" s="88">
        <v>2016</v>
      </c>
      <c r="AM132" s="88">
        <v>2017</v>
      </c>
      <c r="AN132" s="88">
        <v>2018</v>
      </c>
      <c r="AO132" s="88">
        <v>2019</v>
      </c>
      <c r="AP132" s="88">
        <v>2020</v>
      </c>
    </row>
    <row r="133" spans="1:42" ht="15">
      <c r="A133" s="93" t="s">
        <v>179</v>
      </c>
      <c r="B133" s="43">
        <v>90973</v>
      </c>
      <c r="C133" s="43">
        <v>536434</v>
      </c>
      <c r="D133" s="43">
        <v>162180</v>
      </c>
      <c r="E133" s="43">
        <v>1776529</v>
      </c>
      <c r="F133" s="43">
        <v>4728694</v>
      </c>
      <c r="G133" s="43">
        <v>2634719</v>
      </c>
      <c r="H133" s="43">
        <v>9065543</v>
      </c>
      <c r="I133" s="43">
        <v>15427966</v>
      </c>
      <c r="J133" s="43">
        <v>63708893</v>
      </c>
      <c r="K133" s="43">
        <v>54867770</v>
      </c>
      <c r="L133" s="43">
        <v>54141000</v>
      </c>
      <c r="M133" s="43">
        <v>46778924</v>
      </c>
      <c r="N133" s="43">
        <v>39716428</v>
      </c>
      <c r="O133" s="43">
        <v>47068420</v>
      </c>
      <c r="P133" s="43">
        <v>79815152</v>
      </c>
      <c r="Q133" s="43">
        <v>73505940</v>
      </c>
      <c r="R133" s="43">
        <v>54608214.4</v>
      </c>
      <c r="S133" s="43">
        <v>79453865.27</v>
      </c>
      <c r="T133" s="43">
        <v>125575992.52</v>
      </c>
      <c r="U133" s="43">
        <v>183156803.48</v>
      </c>
      <c r="V133" s="43">
        <v>89080370</v>
      </c>
      <c r="W133" s="43">
        <v>54922920</v>
      </c>
      <c r="X133" s="43">
        <v>78896708.5</v>
      </c>
      <c r="Y133" s="43">
        <v>251582800</v>
      </c>
      <c r="Z133" s="43">
        <v>178273280</v>
      </c>
      <c r="AA133" s="43">
        <v>228329025</v>
      </c>
      <c r="AB133" s="43">
        <v>90150900</v>
      </c>
      <c r="AC133" s="43">
        <v>193944400</v>
      </c>
      <c r="AD133" s="43">
        <v>365736500</v>
      </c>
      <c r="AE133" s="43">
        <v>350131100</v>
      </c>
      <c r="AF133" s="43">
        <v>506385.49</v>
      </c>
      <c r="AG133" s="43">
        <v>522302.27</v>
      </c>
      <c r="AH133" s="43">
        <v>891126.91</v>
      </c>
      <c r="AI133" s="43">
        <v>740377.82</v>
      </c>
      <c r="AJ133" s="43">
        <v>971450.05</v>
      </c>
      <c r="AK133" s="43">
        <v>560742.59</v>
      </c>
      <c r="AL133" s="43">
        <v>1002668.71</v>
      </c>
      <c r="AM133" s="43">
        <v>1045764.1</v>
      </c>
      <c r="AN133" s="43">
        <v>528680.39</v>
      </c>
      <c r="AO133" s="43">
        <v>315953.27</v>
      </c>
      <c r="AP133" s="43">
        <v>209764.5</v>
      </c>
    </row>
    <row r="134" spans="1:42" ht="15">
      <c r="A134" s="93" t="s">
        <v>181</v>
      </c>
      <c r="B134" s="43">
        <v>87836</v>
      </c>
      <c r="C134" s="43">
        <v>258545</v>
      </c>
      <c r="D134" s="43">
        <v>335483</v>
      </c>
      <c r="E134" s="43">
        <v>1202238</v>
      </c>
      <c r="F134" s="43">
        <v>1127194</v>
      </c>
      <c r="G134" s="43">
        <v>1908540</v>
      </c>
      <c r="H134" s="43">
        <v>9144980</v>
      </c>
      <c r="I134" s="43">
        <v>23832498</v>
      </c>
      <c r="J134" s="43">
        <v>25053102</v>
      </c>
      <c r="K134" s="43">
        <v>32387792</v>
      </c>
      <c r="L134" s="43">
        <v>26321080</v>
      </c>
      <c r="M134" s="43">
        <v>17337333</v>
      </c>
      <c r="N134" s="43">
        <v>15036942</v>
      </c>
      <c r="O134" s="43">
        <v>19062260</v>
      </c>
      <c r="P134" s="43">
        <v>17767750</v>
      </c>
      <c r="Q134" s="43">
        <v>34868400</v>
      </c>
      <c r="R134" s="43">
        <v>36905000</v>
      </c>
      <c r="S134" s="43">
        <v>27510400</v>
      </c>
      <c r="T134" s="43">
        <v>31293387.3</v>
      </c>
      <c r="U134" s="43">
        <v>64781833.66</v>
      </c>
      <c r="V134" s="43">
        <v>55732911.46</v>
      </c>
      <c r="W134" s="43">
        <v>44004803.01</v>
      </c>
      <c r="X134" s="43">
        <v>45468190.82</v>
      </c>
      <c r="Y134" s="43">
        <v>64633930</v>
      </c>
      <c r="Z134" s="43">
        <v>59588560</v>
      </c>
      <c r="AA134" s="43">
        <v>57773532.5</v>
      </c>
      <c r="AB134" s="43">
        <v>67879600</v>
      </c>
      <c r="AC134" s="43">
        <v>63411421.75</v>
      </c>
      <c r="AD134" s="43">
        <v>173343310</v>
      </c>
      <c r="AE134" s="43">
        <v>26355100</v>
      </c>
      <c r="AF134" s="43">
        <v>70126.45</v>
      </c>
      <c r="AG134" s="43">
        <v>168540.64</v>
      </c>
      <c r="AH134" s="43">
        <v>181395.82</v>
      </c>
      <c r="AI134" s="43">
        <v>176545.78</v>
      </c>
      <c r="AJ134" s="43">
        <v>128614.75</v>
      </c>
      <c r="AK134" s="43">
        <v>133461.96</v>
      </c>
      <c r="AL134" s="43">
        <v>157388.24</v>
      </c>
      <c r="AM134" s="43">
        <v>161334.78</v>
      </c>
      <c r="AN134" s="43">
        <v>148865.05</v>
      </c>
      <c r="AO134" s="43">
        <v>153562.98</v>
      </c>
      <c r="AP134" s="43">
        <v>176995.45</v>
      </c>
    </row>
    <row r="135" spans="1:42" ht="15">
      <c r="A135" s="93" t="s">
        <v>180</v>
      </c>
      <c r="B135" s="43">
        <v>10423</v>
      </c>
      <c r="C135" s="43">
        <v>37928</v>
      </c>
      <c r="D135" s="43">
        <v>4542</v>
      </c>
      <c r="E135" s="43">
        <v>97279</v>
      </c>
      <c r="F135" s="43">
        <v>314105</v>
      </c>
      <c r="G135" s="43">
        <v>219871</v>
      </c>
      <c r="H135" s="43">
        <v>349639</v>
      </c>
      <c r="I135" s="43">
        <v>2276494</v>
      </c>
      <c r="J135" s="43">
        <v>6191765</v>
      </c>
      <c r="K135" s="43">
        <v>9568569</v>
      </c>
      <c r="L135" s="43">
        <v>4099972</v>
      </c>
      <c r="M135" s="43">
        <v>1634377</v>
      </c>
      <c r="N135" s="43">
        <v>4925680</v>
      </c>
      <c r="O135" s="43">
        <v>2213280</v>
      </c>
      <c r="P135" s="43">
        <v>10796840</v>
      </c>
      <c r="Q135" s="43">
        <v>17808000</v>
      </c>
      <c r="R135" s="43">
        <v>13155450</v>
      </c>
      <c r="S135" s="43">
        <v>66078300</v>
      </c>
      <c r="T135" s="43">
        <v>40490660</v>
      </c>
      <c r="U135" s="43">
        <v>46704242.5</v>
      </c>
      <c r="V135" s="43">
        <v>19805005</v>
      </c>
      <c r="W135" s="43">
        <v>6716700</v>
      </c>
      <c r="X135" s="43">
        <v>13620521.5</v>
      </c>
      <c r="Y135" s="43">
        <v>27388500</v>
      </c>
      <c r="Z135" s="43">
        <v>50674520</v>
      </c>
      <c r="AA135" s="43">
        <v>65371933</v>
      </c>
      <c r="AB135" s="43">
        <v>28317822.5</v>
      </c>
      <c r="AC135" s="43">
        <v>45256630</v>
      </c>
      <c r="AD135" s="43">
        <v>86951910</v>
      </c>
      <c r="AE135" s="43">
        <v>66436899.99999999</v>
      </c>
      <c r="AF135" s="43">
        <v>120471.58</v>
      </c>
      <c r="AG135" s="43">
        <v>307901.56</v>
      </c>
      <c r="AH135" s="43">
        <v>366070.29</v>
      </c>
      <c r="AI135" s="43">
        <v>241216.54</v>
      </c>
      <c r="AJ135" s="43">
        <v>375819.86</v>
      </c>
      <c r="AK135" s="43">
        <v>344644.97</v>
      </c>
      <c r="AL135" s="43">
        <v>418655.37</v>
      </c>
      <c r="AM135" s="43">
        <v>497525.43</v>
      </c>
      <c r="AN135" s="43">
        <v>254940.23</v>
      </c>
      <c r="AO135" s="43">
        <v>19005</v>
      </c>
      <c r="AP135" s="43">
        <v>157502.07</v>
      </c>
    </row>
    <row r="136" spans="1:42" ht="15">
      <c r="A136" s="93" t="s">
        <v>183</v>
      </c>
      <c r="B136" s="43">
        <v>15683</v>
      </c>
      <c r="C136" s="43">
        <v>9938</v>
      </c>
      <c r="D136" s="43">
        <v>16017</v>
      </c>
      <c r="E136" s="43">
        <v>9292</v>
      </c>
      <c r="F136" s="43">
        <v>54936</v>
      </c>
      <c r="G136" s="43">
        <v>155056</v>
      </c>
      <c r="H136" s="43">
        <v>41888</v>
      </c>
      <c r="I136" s="43">
        <v>12408</v>
      </c>
      <c r="J136" s="43">
        <v>12640</v>
      </c>
      <c r="K136" s="43">
        <v>412080</v>
      </c>
      <c r="L136" s="43">
        <v>360000</v>
      </c>
      <c r="M136" s="43">
        <v>355300</v>
      </c>
      <c r="N136" s="43">
        <v>1160310</v>
      </c>
      <c r="O136" s="43">
        <v>696540</v>
      </c>
      <c r="P136" s="43">
        <v>458520</v>
      </c>
      <c r="Q136" s="43">
        <v>1008000</v>
      </c>
      <c r="R136" s="43">
        <v>843200</v>
      </c>
      <c r="S136" s="43">
        <v>17349552</v>
      </c>
      <c r="T136" s="43">
        <v>6980495</v>
      </c>
      <c r="U136" s="43">
        <v>3742856</v>
      </c>
      <c r="V136" s="43">
        <v>4312500</v>
      </c>
      <c r="W136" s="43">
        <v>2079000</v>
      </c>
      <c r="X136" s="43">
        <v>3374640</v>
      </c>
      <c r="Y136" s="43">
        <v>2359500</v>
      </c>
      <c r="Z136" s="43">
        <v>8448984</v>
      </c>
      <c r="AA136" s="43">
        <v>30547670</v>
      </c>
      <c r="AB136" s="43">
        <v>14142215</v>
      </c>
      <c r="AC136" s="43">
        <v>10990600</v>
      </c>
      <c r="AD136" s="43">
        <v>50425900</v>
      </c>
      <c r="AE136" s="43">
        <v>123108799.99999999</v>
      </c>
      <c r="AF136" s="43">
        <v>139783.57</v>
      </c>
      <c r="AG136" s="43">
        <v>183169.74</v>
      </c>
      <c r="AH136" s="43">
        <v>118601</v>
      </c>
      <c r="AI136" s="43">
        <v>214448.88</v>
      </c>
      <c r="AJ136" s="43">
        <v>314935.72</v>
      </c>
      <c r="AK136" s="43">
        <v>328673.12</v>
      </c>
      <c r="AL136" s="43">
        <v>676491.08</v>
      </c>
      <c r="AM136" s="43">
        <v>683309.87</v>
      </c>
      <c r="AN136" s="43">
        <v>617500.43</v>
      </c>
      <c r="AO136" s="43">
        <v>667979.57</v>
      </c>
      <c r="AP136" s="43">
        <v>739365.8</v>
      </c>
    </row>
    <row r="137" spans="1:42" ht="15">
      <c r="A137" s="93" t="s">
        <v>182</v>
      </c>
      <c r="B137" s="43">
        <v>18677</v>
      </c>
      <c r="C137" s="43">
        <v>43298</v>
      </c>
      <c r="D137" s="43">
        <v>48806</v>
      </c>
      <c r="E137" s="43">
        <v>272474</v>
      </c>
      <c r="F137" s="43">
        <v>396591</v>
      </c>
      <c r="G137" s="43">
        <v>399642</v>
      </c>
      <c r="H137" s="43">
        <v>543110</v>
      </c>
      <c r="I137" s="43">
        <v>648300</v>
      </c>
      <c r="J137" s="43">
        <v>3699527</v>
      </c>
      <c r="K137" s="43">
        <v>7448000</v>
      </c>
      <c r="L137" s="43">
        <v>906480</v>
      </c>
      <c r="M137" s="43">
        <v>1140365</v>
      </c>
      <c r="N137" s="43">
        <v>925487</v>
      </c>
      <c r="O137" s="43">
        <v>2723850</v>
      </c>
      <c r="P137" s="43">
        <v>3980280</v>
      </c>
      <c r="Q137" s="43">
        <v>18868500</v>
      </c>
      <c r="R137" s="43">
        <v>10647000</v>
      </c>
      <c r="S137" s="43">
        <v>10615800</v>
      </c>
      <c r="T137" s="43">
        <v>17490450</v>
      </c>
      <c r="U137" s="43">
        <v>20969130.1</v>
      </c>
      <c r="V137" s="43">
        <v>9902495</v>
      </c>
      <c r="W137" s="43">
        <v>14145962.5</v>
      </c>
      <c r="X137" s="43">
        <v>9982260</v>
      </c>
      <c r="Y137" s="43">
        <v>30958200</v>
      </c>
      <c r="Z137" s="43">
        <v>62800800</v>
      </c>
      <c r="AA137" s="43">
        <v>26385000</v>
      </c>
      <c r="AB137" s="43">
        <v>10500000</v>
      </c>
      <c r="AC137" s="43">
        <v>7686900</v>
      </c>
      <c r="AD137" s="43">
        <v>19943760</v>
      </c>
      <c r="AE137" s="43">
        <v>8038620</v>
      </c>
      <c r="AF137" s="43">
        <v>63912.06</v>
      </c>
      <c r="AG137" s="43">
        <v>62760.6</v>
      </c>
      <c r="AH137" s="43">
        <v>129162.6</v>
      </c>
      <c r="AI137" s="43">
        <v>60909.98</v>
      </c>
      <c r="AJ137" s="43">
        <v>185764.52</v>
      </c>
      <c r="AK137" s="43">
        <v>104212.26</v>
      </c>
      <c r="AL137" s="43">
        <v>187680</v>
      </c>
      <c r="AM137" s="43">
        <v>126029.79</v>
      </c>
      <c r="AN137" s="43">
        <v>182908.43</v>
      </c>
      <c r="AO137" s="43">
        <v>0</v>
      </c>
      <c r="AP137" s="43">
        <v>214924.56</v>
      </c>
    </row>
    <row r="138" spans="1:42" ht="15">
      <c r="A138" s="93" t="s">
        <v>190</v>
      </c>
      <c r="B138" s="43">
        <v>347081</v>
      </c>
      <c r="C138" s="43">
        <v>400853</v>
      </c>
      <c r="D138" s="43">
        <v>574833</v>
      </c>
      <c r="E138" s="43">
        <v>1183743</v>
      </c>
      <c r="F138" s="43">
        <v>1955518</v>
      </c>
      <c r="G138" s="43">
        <v>3578080</v>
      </c>
      <c r="H138" s="43">
        <v>6264390</v>
      </c>
      <c r="I138" s="43">
        <v>19907745</v>
      </c>
      <c r="J138" s="43">
        <v>19005000</v>
      </c>
      <c r="K138" s="43">
        <v>30404838</v>
      </c>
      <c r="L138" s="43">
        <v>17171708</v>
      </c>
      <c r="M138" s="43">
        <v>12201030</v>
      </c>
      <c r="N138" s="43">
        <v>16283300</v>
      </c>
      <c r="O138" s="43">
        <v>13497000</v>
      </c>
      <c r="P138" s="43">
        <v>8590320</v>
      </c>
      <c r="Q138" s="43">
        <v>2204255</v>
      </c>
      <c r="R138" s="43">
        <v>245221.6</v>
      </c>
      <c r="S138" s="43">
        <v>41929263.5</v>
      </c>
      <c r="T138" s="43">
        <v>7033907.08</v>
      </c>
      <c r="U138" s="43">
        <v>670687.88</v>
      </c>
      <c r="V138" s="43">
        <v>1644000</v>
      </c>
      <c r="W138" s="43">
        <v>226080</v>
      </c>
      <c r="X138" s="43">
        <v>210000</v>
      </c>
      <c r="Y138" s="43"/>
      <c r="Z138" s="43">
        <v>375550</v>
      </c>
      <c r="AA138" s="43">
        <v>1789350</v>
      </c>
      <c r="AB138" s="43">
        <v>448200</v>
      </c>
      <c r="AC138" s="43">
        <v>545550</v>
      </c>
      <c r="AD138" s="43">
        <v>126000</v>
      </c>
      <c r="AE138" s="43">
        <v>1445000</v>
      </c>
      <c r="AF138" s="43">
        <v>2385</v>
      </c>
      <c r="AG138" s="43">
        <v>2173.8</v>
      </c>
      <c r="AH138" s="43">
        <v>396</v>
      </c>
      <c r="AI138" s="43">
        <v>129.38</v>
      </c>
      <c r="AJ138" s="43">
        <v>922.84</v>
      </c>
      <c r="AK138" s="43">
        <v>12765.98</v>
      </c>
      <c r="AL138" s="43">
        <v>640.7</v>
      </c>
      <c r="AM138" s="43">
        <v>1285.89</v>
      </c>
      <c r="AN138" s="43">
        <v>5986.97</v>
      </c>
      <c r="AO138" s="43">
        <v>941.22</v>
      </c>
      <c r="AP138" s="43"/>
    </row>
    <row r="139" spans="1:42" ht="15">
      <c r="A139" s="93" t="s">
        <v>184</v>
      </c>
      <c r="B139" s="43">
        <v>6924</v>
      </c>
      <c r="C139" s="43"/>
      <c r="D139" s="43"/>
      <c r="E139" s="43">
        <v>160</v>
      </c>
      <c r="F139" s="43">
        <v>635</v>
      </c>
      <c r="G139" s="43">
        <v>823</v>
      </c>
      <c r="H139" s="43">
        <v>1315</v>
      </c>
      <c r="I139" s="43"/>
      <c r="J139" s="43"/>
      <c r="K139" s="43"/>
      <c r="L139" s="43"/>
      <c r="M139" s="43">
        <v>2800</v>
      </c>
      <c r="N139" s="43"/>
      <c r="O139" s="43"/>
      <c r="P139" s="43"/>
      <c r="Q139" s="43">
        <v>3000</v>
      </c>
      <c r="R139" s="43">
        <v>4113</v>
      </c>
      <c r="S139" s="43">
        <v>104050</v>
      </c>
      <c r="T139" s="43">
        <v>21000</v>
      </c>
      <c r="U139" s="43">
        <v>82000</v>
      </c>
      <c r="V139" s="43">
        <v>25500</v>
      </c>
      <c r="W139" s="43">
        <v>3000</v>
      </c>
      <c r="X139" s="43">
        <v>23100</v>
      </c>
      <c r="Y139" s="43"/>
      <c r="Z139" s="43">
        <v>4550</v>
      </c>
      <c r="AA139" s="43">
        <v>6000</v>
      </c>
      <c r="AB139" s="43"/>
      <c r="AC139" s="43">
        <v>17500</v>
      </c>
      <c r="AD139" s="43"/>
      <c r="AE139" s="43">
        <v>6000</v>
      </c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</row>
    <row r="140" spans="1:42" ht="15">
      <c r="A140" s="93" t="s">
        <v>185</v>
      </c>
      <c r="B140" s="43"/>
      <c r="C140" s="43"/>
      <c r="D140" s="43"/>
      <c r="E140" s="43"/>
      <c r="F140" s="43">
        <v>1500</v>
      </c>
      <c r="G140" s="43">
        <v>360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</row>
    <row r="141" spans="1:42" ht="15">
      <c r="A141" s="93" t="s">
        <v>186</v>
      </c>
      <c r="B141" s="43">
        <v>280</v>
      </c>
      <c r="C141" s="43"/>
      <c r="D141" s="43">
        <v>157</v>
      </c>
      <c r="E141" s="43">
        <v>132</v>
      </c>
      <c r="F141" s="43"/>
      <c r="G141" s="43">
        <v>10736</v>
      </c>
      <c r="H141" s="43">
        <v>162159</v>
      </c>
      <c r="I141" s="43">
        <v>125080</v>
      </c>
      <c r="J141" s="43">
        <v>31950</v>
      </c>
      <c r="K141" s="43">
        <v>238033</v>
      </c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</row>
    <row r="142" spans="1:42" ht="15">
      <c r="A142" s="93" t="s">
        <v>187</v>
      </c>
      <c r="B142" s="43"/>
      <c r="C142" s="43">
        <v>400</v>
      </c>
      <c r="D142" s="43">
        <v>405</v>
      </c>
      <c r="E142" s="43"/>
      <c r="F142" s="43">
        <v>944</v>
      </c>
      <c r="G142" s="43">
        <v>57776</v>
      </c>
      <c r="H142" s="43">
        <v>174570</v>
      </c>
      <c r="I142" s="43">
        <v>39000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</row>
    <row r="143" spans="1:42" ht="15">
      <c r="A143" s="93" t="s">
        <v>188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>
        <v>0</v>
      </c>
      <c r="O143" s="43"/>
      <c r="P143" s="43"/>
      <c r="Q143" s="43"/>
      <c r="R143" s="43"/>
      <c r="S143" s="43"/>
      <c r="T143" s="43"/>
      <c r="U143" s="43"/>
      <c r="V143" s="43"/>
      <c r="W143" s="43">
        <v>8250</v>
      </c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>
        <v>1722.6</v>
      </c>
      <c r="AL143" s="43">
        <v>278.4</v>
      </c>
      <c r="AM143" s="43">
        <v>659.87</v>
      </c>
      <c r="AN143" s="43">
        <v>213.41</v>
      </c>
      <c r="AO143" s="43"/>
      <c r="AP143" s="43"/>
    </row>
    <row r="144" spans="1:42" ht="15">
      <c r="A144" s="93" t="s">
        <v>189</v>
      </c>
      <c r="B144" s="43"/>
      <c r="C144" s="43"/>
      <c r="D144" s="43"/>
      <c r="E144" s="43"/>
      <c r="F144" s="43">
        <v>280</v>
      </c>
      <c r="G144" s="43"/>
      <c r="H144" s="43"/>
      <c r="I144" s="43">
        <v>3000</v>
      </c>
      <c r="J144" s="43"/>
      <c r="K144" s="43"/>
      <c r="L144" s="43"/>
      <c r="M144" s="43"/>
      <c r="N144" s="43"/>
      <c r="O144" s="43"/>
      <c r="P144" s="43">
        <v>0</v>
      </c>
      <c r="Q144" s="43"/>
      <c r="R144" s="43"/>
      <c r="S144" s="43"/>
      <c r="T144" s="43"/>
      <c r="U144" s="43">
        <v>7200</v>
      </c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</row>
    <row r="145" spans="1:42" ht="15">
      <c r="A145" s="93" t="s">
        <v>191</v>
      </c>
      <c r="B145" s="43">
        <v>12</v>
      </c>
      <c r="C145" s="43">
        <v>21</v>
      </c>
      <c r="D145" s="43"/>
      <c r="E145" s="43">
        <v>136</v>
      </c>
      <c r="F145" s="43"/>
      <c r="G145" s="43"/>
      <c r="H145" s="43">
        <v>780</v>
      </c>
      <c r="I145" s="43">
        <v>12071</v>
      </c>
      <c r="J145" s="43">
        <v>126500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>
        <v>8640</v>
      </c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</row>
    <row r="146" spans="1:42" ht="15">
      <c r="A146" s="93" t="s">
        <v>192</v>
      </c>
      <c r="B146" s="43"/>
      <c r="C146" s="43"/>
      <c r="D146" s="43">
        <v>110</v>
      </c>
      <c r="E146" s="43"/>
      <c r="F146" s="43">
        <v>504</v>
      </c>
      <c r="G146" s="43">
        <v>704</v>
      </c>
      <c r="H146" s="43"/>
      <c r="I146" s="43"/>
      <c r="J146" s="43"/>
      <c r="K146" s="43"/>
      <c r="L146" s="43"/>
      <c r="M146" s="43">
        <v>7680</v>
      </c>
      <c r="N146" s="43"/>
      <c r="O146" s="43"/>
      <c r="P146" s="43"/>
      <c r="Q146" s="43"/>
      <c r="R146" s="43"/>
      <c r="S146" s="43">
        <v>36000</v>
      </c>
      <c r="T146" s="43">
        <v>9000</v>
      </c>
      <c r="U146" s="43">
        <v>5660</v>
      </c>
      <c r="V146" s="43"/>
      <c r="W146" s="43"/>
      <c r="X146" s="43">
        <v>27999.97</v>
      </c>
      <c r="Y146" s="43"/>
      <c r="Z146" s="43"/>
      <c r="AA146" s="43"/>
      <c r="AB146" s="43"/>
      <c r="AC146" s="43"/>
      <c r="AD146" s="43"/>
      <c r="AE146" s="43"/>
      <c r="AF146" s="43"/>
      <c r="AG146" s="43">
        <v>0</v>
      </c>
      <c r="AH146" s="43"/>
      <c r="AI146" s="43"/>
      <c r="AJ146" s="43"/>
      <c r="AK146" s="43"/>
      <c r="AL146" s="43"/>
      <c r="AM146" s="43"/>
      <c r="AN146" s="43"/>
      <c r="AO146" s="43"/>
      <c r="AP146" s="43"/>
    </row>
    <row r="147" spans="1:42" ht="15">
      <c r="A147" s="93" t="s">
        <v>193</v>
      </c>
      <c r="B147" s="43">
        <v>7826</v>
      </c>
      <c r="C147" s="43">
        <v>7254</v>
      </c>
      <c r="D147" s="43">
        <v>1848</v>
      </c>
      <c r="E147" s="43"/>
      <c r="F147" s="43"/>
      <c r="G147" s="43">
        <v>2459</v>
      </c>
      <c r="H147" s="43">
        <v>800</v>
      </c>
      <c r="I147" s="43">
        <v>1560</v>
      </c>
      <c r="J147" s="43">
        <v>16740</v>
      </c>
      <c r="K147" s="43">
        <v>11200</v>
      </c>
      <c r="L147" s="43">
        <v>7700</v>
      </c>
      <c r="M147" s="43">
        <v>3000</v>
      </c>
      <c r="N147" s="43">
        <v>8760</v>
      </c>
      <c r="O147" s="43">
        <v>27900</v>
      </c>
      <c r="P147" s="43">
        <v>1200</v>
      </c>
      <c r="Q147" s="43">
        <v>5000</v>
      </c>
      <c r="R147" s="43">
        <v>49900</v>
      </c>
      <c r="S147" s="43">
        <v>57512</v>
      </c>
      <c r="T147" s="43">
        <v>106500</v>
      </c>
      <c r="U147" s="43">
        <v>18832</v>
      </c>
      <c r="V147" s="43">
        <v>10640</v>
      </c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</row>
    <row r="148" spans="1:42" ht="15">
      <c r="A148" s="93" t="s">
        <v>194</v>
      </c>
      <c r="B148" s="43"/>
      <c r="C148" s="43">
        <v>96</v>
      </c>
      <c r="D148" s="43">
        <v>53</v>
      </c>
      <c r="E148" s="43"/>
      <c r="F148" s="43"/>
      <c r="G148" s="43"/>
      <c r="H148" s="43">
        <v>940</v>
      </c>
      <c r="I148" s="43">
        <v>12240</v>
      </c>
      <c r="J148" s="43"/>
      <c r="K148" s="43">
        <v>19500</v>
      </c>
      <c r="L148" s="43"/>
      <c r="M148" s="43"/>
      <c r="N148" s="43">
        <v>2400</v>
      </c>
      <c r="O148" s="43">
        <v>10894</v>
      </c>
      <c r="P148" s="43">
        <v>23300</v>
      </c>
      <c r="Q148" s="43"/>
      <c r="R148" s="43"/>
      <c r="S148" s="43"/>
      <c r="T148" s="43"/>
      <c r="U148" s="43">
        <v>6900</v>
      </c>
      <c r="V148" s="43"/>
      <c r="W148" s="43"/>
      <c r="X148" s="43">
        <v>65850</v>
      </c>
      <c r="Y148" s="43"/>
      <c r="Z148" s="43"/>
      <c r="AA148" s="43"/>
      <c r="AB148" s="43"/>
      <c r="AC148" s="43"/>
      <c r="AD148" s="43">
        <v>236250</v>
      </c>
      <c r="AE148" s="43">
        <v>377550</v>
      </c>
      <c r="AF148" s="43"/>
      <c r="AG148" s="43">
        <v>16.9</v>
      </c>
      <c r="AH148" s="43">
        <v>7.68</v>
      </c>
      <c r="AI148" s="43">
        <v>840.9</v>
      </c>
      <c r="AJ148" s="43">
        <v>8.62</v>
      </c>
      <c r="AK148" s="43">
        <v>0</v>
      </c>
      <c r="AL148" s="43"/>
      <c r="AM148" s="43"/>
      <c r="AN148" s="43"/>
      <c r="AO148" s="43"/>
      <c r="AP148" s="43"/>
    </row>
    <row r="149" spans="1:42" ht="15">
      <c r="A149" s="93" t="s">
        <v>13</v>
      </c>
      <c r="B149" s="43"/>
      <c r="C149" s="43"/>
      <c r="D149" s="43"/>
      <c r="E149" s="43"/>
      <c r="F149" s="43"/>
      <c r="G149" s="43"/>
      <c r="H149" s="43">
        <v>2000</v>
      </c>
      <c r="I149" s="43"/>
      <c r="J149" s="43">
        <v>19800</v>
      </c>
      <c r="K149" s="43">
        <v>55350</v>
      </c>
      <c r="L149" s="43">
        <v>11800</v>
      </c>
      <c r="M149" s="43">
        <v>40000</v>
      </c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42" ht="15">
      <c r="A150" s="93" t="s">
        <v>195</v>
      </c>
      <c r="B150" s="43">
        <v>3384</v>
      </c>
      <c r="C150" s="43"/>
      <c r="D150" s="43">
        <v>847</v>
      </c>
      <c r="E150" s="43">
        <v>1200</v>
      </c>
      <c r="F150" s="43"/>
      <c r="G150" s="43">
        <v>261</v>
      </c>
      <c r="H150" s="43"/>
      <c r="I150" s="43">
        <v>65071</v>
      </c>
      <c r="J150" s="43"/>
      <c r="K150" s="43"/>
      <c r="L150" s="43"/>
      <c r="M150" s="43"/>
      <c r="N150" s="43"/>
      <c r="O150" s="43"/>
      <c r="P150" s="43">
        <v>13200</v>
      </c>
      <c r="Q150" s="43">
        <v>6000</v>
      </c>
      <c r="R150" s="43">
        <v>24000</v>
      </c>
      <c r="S150" s="43">
        <v>36000</v>
      </c>
      <c r="T150" s="43"/>
      <c r="U150" s="43"/>
      <c r="V150" s="43"/>
      <c r="W150" s="43">
        <v>16800</v>
      </c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  <row r="151" spans="1:42" ht="15">
      <c r="A151" s="93" t="s">
        <v>196</v>
      </c>
      <c r="B151" s="43"/>
      <c r="C151" s="43">
        <v>538</v>
      </c>
      <c r="D151" s="43"/>
      <c r="E151" s="43">
        <v>2201</v>
      </c>
      <c r="F151" s="43">
        <v>6650</v>
      </c>
      <c r="G151" s="43">
        <v>790</v>
      </c>
      <c r="H151" s="43">
        <v>8330</v>
      </c>
      <c r="I151" s="43">
        <v>414</v>
      </c>
      <c r="J151" s="43"/>
      <c r="K151" s="43"/>
      <c r="L151" s="43">
        <v>6750</v>
      </c>
      <c r="M151" s="43"/>
      <c r="N151" s="43">
        <v>20000</v>
      </c>
      <c r="O151" s="43"/>
      <c r="P151" s="43"/>
      <c r="Q151" s="43"/>
      <c r="R151" s="43">
        <v>3000</v>
      </c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</row>
    <row r="152" spans="1:42" ht="15">
      <c r="A152" s="93" t="s">
        <v>197</v>
      </c>
      <c r="B152" s="43">
        <v>484</v>
      </c>
      <c r="C152" s="43">
        <v>3685</v>
      </c>
      <c r="D152" s="43">
        <v>1335</v>
      </c>
      <c r="E152" s="43"/>
      <c r="F152" s="43">
        <v>448</v>
      </c>
      <c r="G152" s="43"/>
      <c r="H152" s="43"/>
      <c r="I152" s="43">
        <v>0</v>
      </c>
      <c r="J152" s="43"/>
      <c r="K152" s="43">
        <v>3087</v>
      </c>
      <c r="L152" s="43">
        <v>3100</v>
      </c>
      <c r="M152" s="43">
        <v>1404800</v>
      </c>
      <c r="N152" s="43">
        <v>3371400</v>
      </c>
      <c r="O152" s="43">
        <v>2281160</v>
      </c>
      <c r="P152" s="43">
        <v>2384250</v>
      </c>
      <c r="Q152" s="43"/>
      <c r="R152" s="43"/>
      <c r="S152" s="43">
        <v>0</v>
      </c>
      <c r="T152" s="43">
        <v>20000</v>
      </c>
      <c r="U152" s="43"/>
      <c r="V152" s="43">
        <v>32505</v>
      </c>
      <c r="W152" s="43">
        <v>27600</v>
      </c>
      <c r="X152" s="43"/>
      <c r="Y152" s="43"/>
      <c r="Z152" s="43">
        <v>1144500</v>
      </c>
      <c r="AA152" s="43">
        <v>471680</v>
      </c>
      <c r="AB152" s="43"/>
      <c r="AC152" s="43"/>
      <c r="AD152" s="43"/>
      <c r="AE152" s="43">
        <v>520000</v>
      </c>
      <c r="AF152" s="43"/>
      <c r="AG152" s="43">
        <v>255.54</v>
      </c>
      <c r="AH152" s="43">
        <v>48.13</v>
      </c>
      <c r="AI152" s="43">
        <v>442.89</v>
      </c>
      <c r="AJ152" s="43">
        <v>3871.48</v>
      </c>
      <c r="AK152" s="43">
        <v>12267.53</v>
      </c>
      <c r="AL152" s="43">
        <v>10618.21</v>
      </c>
      <c r="AM152" s="43">
        <v>10856.09</v>
      </c>
      <c r="AN152" s="43">
        <v>6370.54</v>
      </c>
      <c r="AO152" s="43">
        <v>3345.64</v>
      </c>
      <c r="AP152" s="43"/>
    </row>
    <row r="153" spans="1:42" ht="15">
      <c r="A153" s="93" t="s">
        <v>198</v>
      </c>
      <c r="B153" s="43"/>
      <c r="C153" s="43"/>
      <c r="D153" s="43"/>
      <c r="E153" s="43"/>
      <c r="F153" s="43">
        <v>560</v>
      </c>
      <c r="G153" s="43">
        <v>630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</row>
    <row r="154" spans="1:42" ht="15">
      <c r="A154" s="93" t="s">
        <v>199</v>
      </c>
      <c r="B154" s="43">
        <v>135</v>
      </c>
      <c r="C154" s="43">
        <v>32</v>
      </c>
      <c r="D154" s="43"/>
      <c r="E154" s="43"/>
      <c r="F154" s="43"/>
      <c r="G154" s="43"/>
      <c r="H154" s="43"/>
      <c r="I154" s="43">
        <v>0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1:42" ht="15">
      <c r="A155" s="93" t="s">
        <v>200</v>
      </c>
      <c r="B155" s="43">
        <v>1560</v>
      </c>
      <c r="C155" s="43">
        <v>1556</v>
      </c>
      <c r="D155" s="43">
        <v>2921</v>
      </c>
      <c r="E155" s="43"/>
      <c r="F155" s="43">
        <v>16912</v>
      </c>
      <c r="G155" s="43">
        <v>21296</v>
      </c>
      <c r="H155" s="43">
        <v>30525</v>
      </c>
      <c r="I155" s="43">
        <v>142392</v>
      </c>
      <c r="J155" s="43">
        <v>86800</v>
      </c>
      <c r="K155" s="43">
        <v>270164</v>
      </c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>
        <v>3622500</v>
      </c>
      <c r="AB155" s="43"/>
      <c r="AC155" s="43"/>
      <c r="AD155" s="43"/>
      <c r="AE155" s="43"/>
      <c r="AF155" s="43"/>
      <c r="AG155" s="43">
        <v>4515.28</v>
      </c>
      <c r="AH155" s="43">
        <v>13030.75</v>
      </c>
      <c r="AI155" s="43">
        <v>7025.99</v>
      </c>
      <c r="AJ155" s="43">
        <v>24128</v>
      </c>
      <c r="AK155" s="43">
        <v>19005.51</v>
      </c>
      <c r="AL155" s="43">
        <v>27209</v>
      </c>
      <c r="AM155" s="43">
        <v>44456.47</v>
      </c>
      <c r="AN155" s="43">
        <v>37504.17</v>
      </c>
      <c r="AO155" s="43">
        <v>25262.13</v>
      </c>
      <c r="AP155" s="43">
        <v>3262.2</v>
      </c>
    </row>
    <row r="156" spans="1:42" ht="15">
      <c r="A156" s="93" t="s">
        <v>201</v>
      </c>
      <c r="B156" s="43">
        <v>985345</v>
      </c>
      <c r="C156" s="43">
        <v>4105356</v>
      </c>
      <c r="D156" s="43">
        <v>5570484</v>
      </c>
      <c r="E156" s="43">
        <v>10574210</v>
      </c>
      <c r="F156" s="43">
        <v>19629245</v>
      </c>
      <c r="G156" s="43">
        <v>42097197</v>
      </c>
      <c r="H156" s="43">
        <v>58001241</v>
      </c>
      <c r="I156" s="43">
        <v>247241346</v>
      </c>
      <c r="J156" s="43">
        <v>19117506</v>
      </c>
      <c r="K156" s="43">
        <v>566744274</v>
      </c>
      <c r="L156" s="43">
        <v>361449196</v>
      </c>
      <c r="M156" s="43">
        <v>659625460</v>
      </c>
      <c r="N156" s="43">
        <v>288759600</v>
      </c>
      <c r="O156" s="43">
        <v>177181400</v>
      </c>
      <c r="P156" s="43">
        <v>186322550</v>
      </c>
      <c r="Q156" s="43">
        <v>78978240</v>
      </c>
      <c r="R156" s="43">
        <v>2360940</v>
      </c>
      <c r="S156" s="43">
        <v>167398472.48</v>
      </c>
      <c r="T156" s="43">
        <v>112792429.35</v>
      </c>
      <c r="U156" s="43">
        <v>7001400</v>
      </c>
      <c r="V156" s="43">
        <v>3949100</v>
      </c>
      <c r="W156" s="43">
        <v>102603425</v>
      </c>
      <c r="X156" s="43">
        <v>24095440</v>
      </c>
      <c r="Y156" s="43">
        <v>835980</v>
      </c>
      <c r="Z156" s="43">
        <v>1278860</v>
      </c>
      <c r="AA156" s="43">
        <v>15043700</v>
      </c>
      <c r="AB156" s="43"/>
      <c r="AC156" s="43"/>
      <c r="AD156" s="43"/>
      <c r="AE156" s="43"/>
      <c r="AF156" s="43">
        <v>693</v>
      </c>
      <c r="AG156" s="43"/>
      <c r="AH156" s="43"/>
      <c r="AI156" s="43"/>
      <c r="AJ156" s="43"/>
      <c r="AK156" s="43"/>
      <c r="AL156" s="43">
        <v>99738.75</v>
      </c>
      <c r="AM156" s="43">
        <v>202247.72</v>
      </c>
      <c r="AN156" s="43">
        <v>162013.15</v>
      </c>
      <c r="AO156" s="43">
        <v>150655.07</v>
      </c>
      <c r="AP156" s="43">
        <v>177051.16</v>
      </c>
    </row>
    <row r="157" spans="1:42" ht="15">
      <c r="A157" s="93" t="s">
        <v>202</v>
      </c>
      <c r="B157" s="43">
        <v>898196</v>
      </c>
      <c r="C157" s="43">
        <v>2217305</v>
      </c>
      <c r="D157" s="43">
        <v>3210262</v>
      </c>
      <c r="E157" s="43">
        <v>7399315</v>
      </c>
      <c r="F157" s="43">
        <v>11785279</v>
      </c>
      <c r="G157" s="43">
        <v>28831513</v>
      </c>
      <c r="H157" s="43">
        <v>34467345</v>
      </c>
      <c r="I157" s="43">
        <v>93900000</v>
      </c>
      <c r="J157" s="43">
        <v>46440852</v>
      </c>
      <c r="K157" s="43">
        <v>250514006</v>
      </c>
      <c r="L157" s="43">
        <v>4869849</v>
      </c>
      <c r="M157" s="43">
        <v>178414990</v>
      </c>
      <c r="N157" s="43">
        <v>236485800</v>
      </c>
      <c r="O157" s="43">
        <v>230237020</v>
      </c>
      <c r="P157" s="43">
        <v>137934128</v>
      </c>
      <c r="Q157" s="43">
        <v>52397400</v>
      </c>
      <c r="R157" s="43">
        <v>417100</v>
      </c>
      <c r="S157" s="43">
        <v>678600</v>
      </c>
      <c r="T157" s="43">
        <v>1788563.6</v>
      </c>
      <c r="U157" s="43">
        <v>186300</v>
      </c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>
        <v>8817.76</v>
      </c>
      <c r="AG157" s="43">
        <v>24183.36</v>
      </c>
      <c r="AH157" s="43">
        <v>33755.13</v>
      </c>
      <c r="AI157" s="43">
        <v>51143.93</v>
      </c>
      <c r="AJ157" s="43">
        <v>67454.76</v>
      </c>
      <c r="AK157" s="43">
        <v>405245.4</v>
      </c>
      <c r="AL157" s="43">
        <v>750082.71</v>
      </c>
      <c r="AM157" s="43">
        <v>140722.89</v>
      </c>
      <c r="AN157" s="43">
        <v>115367.97</v>
      </c>
      <c r="AO157" s="43">
        <v>95244.38</v>
      </c>
      <c r="AP157" s="43">
        <v>130507.48</v>
      </c>
    </row>
    <row r="158" spans="1:42" ht="15">
      <c r="A158" s="93" t="s">
        <v>203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</row>
    <row r="159" spans="1:42" ht="15">
      <c r="A159" s="93" t="s">
        <v>204</v>
      </c>
      <c r="B159" s="43">
        <v>3101</v>
      </c>
      <c r="C159" s="43">
        <v>0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>
        <v>20800</v>
      </c>
      <c r="Z159" s="43"/>
      <c r="AA159" s="43">
        <v>45000</v>
      </c>
      <c r="AB159" s="43"/>
      <c r="AC159" s="43"/>
      <c r="AD159" s="43"/>
      <c r="AE159" s="43">
        <v>19643400</v>
      </c>
      <c r="AF159" s="43">
        <v>5486.6</v>
      </c>
      <c r="AG159" s="43">
        <v>13454.14</v>
      </c>
      <c r="AH159" s="43">
        <v>11744.01</v>
      </c>
      <c r="AI159" s="43">
        <v>15801.5</v>
      </c>
      <c r="AJ159" s="43">
        <v>20490.5</v>
      </c>
      <c r="AK159" s="43">
        <v>55497.22</v>
      </c>
      <c r="AL159" s="43">
        <v>142007.38</v>
      </c>
      <c r="AM159" s="43">
        <v>122050.05</v>
      </c>
      <c r="AN159" s="43">
        <v>141204.53</v>
      </c>
      <c r="AO159" s="43">
        <v>163002.27</v>
      </c>
      <c r="AP159" s="43">
        <v>135455.12</v>
      </c>
    </row>
    <row r="160" spans="1:42" ht="15">
      <c r="A160" s="93" t="s">
        <v>205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>
        <v>8.55</v>
      </c>
      <c r="AK160" s="43">
        <v>0</v>
      </c>
      <c r="AL160" s="43"/>
      <c r="AM160" s="43"/>
      <c r="AN160" s="43"/>
      <c r="AO160" s="43"/>
      <c r="AP160" s="43"/>
    </row>
    <row r="161" spans="1:42" ht="15">
      <c r="A161" s="93" t="s">
        <v>206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>
        <v>800</v>
      </c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ht="15">
      <c r="A162" s="6"/>
    </row>
    <row r="163" ht="15">
      <c r="A163" s="6" t="s">
        <v>176</v>
      </c>
    </row>
    <row r="164" spans="1:42" ht="15">
      <c r="A164" s="93" t="s">
        <v>178</v>
      </c>
      <c r="B164" s="88">
        <v>1980</v>
      </c>
      <c r="C164" s="88">
        <v>1981</v>
      </c>
      <c r="D164" s="88">
        <v>1982</v>
      </c>
      <c r="E164" s="88">
        <v>1983</v>
      </c>
      <c r="F164" s="88">
        <v>1984</v>
      </c>
      <c r="G164" s="88">
        <v>1985</v>
      </c>
      <c r="H164" s="88">
        <v>1986</v>
      </c>
      <c r="I164" s="88">
        <v>1987</v>
      </c>
      <c r="J164" s="88">
        <v>1988</v>
      </c>
      <c r="K164" s="88">
        <v>1989</v>
      </c>
      <c r="L164" s="88">
        <v>1990</v>
      </c>
      <c r="M164" s="88">
        <v>1991</v>
      </c>
      <c r="N164" s="88">
        <v>1992</v>
      </c>
      <c r="O164" s="88">
        <v>1993</v>
      </c>
      <c r="P164" s="88">
        <v>1994</v>
      </c>
      <c r="Q164" s="88">
        <v>1995</v>
      </c>
      <c r="R164" s="88">
        <v>1996</v>
      </c>
      <c r="S164" s="88">
        <v>1997</v>
      </c>
      <c r="T164" s="88">
        <v>1998</v>
      </c>
      <c r="U164" s="88">
        <v>1999</v>
      </c>
      <c r="V164" s="88">
        <v>2000</v>
      </c>
      <c r="W164" s="88">
        <v>2001</v>
      </c>
      <c r="X164" s="88">
        <v>2002</v>
      </c>
      <c r="Y164" s="88">
        <v>2003</v>
      </c>
      <c r="Z164" s="88">
        <v>2004</v>
      </c>
      <c r="AA164" s="88">
        <v>2005</v>
      </c>
      <c r="AB164" s="88">
        <v>2006</v>
      </c>
      <c r="AC164" s="88">
        <v>2007</v>
      </c>
      <c r="AD164" s="88">
        <v>2008</v>
      </c>
      <c r="AE164" s="88">
        <v>2009</v>
      </c>
      <c r="AF164" s="88">
        <v>2010</v>
      </c>
      <c r="AG164" s="88">
        <v>2011</v>
      </c>
      <c r="AH164" s="88">
        <v>2012</v>
      </c>
      <c r="AI164" s="88">
        <v>2013</v>
      </c>
      <c r="AJ164" s="88">
        <v>2014</v>
      </c>
      <c r="AK164" s="88">
        <v>2015</v>
      </c>
      <c r="AL164" s="88">
        <v>2016</v>
      </c>
      <c r="AM164" s="88">
        <v>2017</v>
      </c>
      <c r="AN164" s="88">
        <v>2018</v>
      </c>
      <c r="AO164" s="88">
        <v>2019</v>
      </c>
      <c r="AP164" s="88">
        <v>2020</v>
      </c>
    </row>
    <row r="165" spans="1:42" ht="15">
      <c r="A165" s="93" t="s">
        <v>190</v>
      </c>
      <c r="B165" s="44">
        <v>2.229</v>
      </c>
      <c r="C165" s="44">
        <v>2.352</v>
      </c>
      <c r="D165" s="44">
        <v>1.973</v>
      </c>
      <c r="E165" s="44">
        <v>1.978</v>
      </c>
      <c r="F165" s="44">
        <v>2.34</v>
      </c>
      <c r="G165" s="44">
        <v>1.739</v>
      </c>
      <c r="H165" s="44">
        <v>1.891</v>
      </c>
      <c r="I165" s="44">
        <v>2.294</v>
      </c>
      <c r="J165" s="44">
        <v>1.969</v>
      </c>
      <c r="K165" s="44">
        <v>2.128</v>
      </c>
      <c r="L165" s="44">
        <v>2.107</v>
      </c>
      <c r="M165" s="44">
        <v>1.802</v>
      </c>
      <c r="N165" s="44">
        <v>1.779</v>
      </c>
      <c r="O165" s="44">
        <v>2.31</v>
      </c>
      <c r="P165" s="44">
        <v>1.75</v>
      </c>
      <c r="Q165" s="44">
        <v>1.789</v>
      </c>
      <c r="R165" s="44">
        <v>2.433</v>
      </c>
      <c r="S165" s="44">
        <v>2.45</v>
      </c>
      <c r="T165" s="44">
        <v>1.61</v>
      </c>
      <c r="U165" s="44">
        <v>2.49</v>
      </c>
      <c r="V165" s="44">
        <v>2.45</v>
      </c>
      <c r="W165" s="44">
        <v>2.02</v>
      </c>
      <c r="X165" s="44">
        <v>3.5</v>
      </c>
      <c r="Y165" s="44"/>
      <c r="Z165" s="44">
        <v>1.92</v>
      </c>
      <c r="AA165" s="44">
        <v>2.35</v>
      </c>
      <c r="AB165" s="44">
        <v>2.37</v>
      </c>
      <c r="AC165" s="44">
        <v>2.84</v>
      </c>
      <c r="AD165" s="44">
        <v>3</v>
      </c>
      <c r="AE165" s="44">
        <v>1.62</v>
      </c>
      <c r="AF165" s="44">
        <v>2.12</v>
      </c>
      <c r="AG165" s="44">
        <v>2.82</v>
      </c>
      <c r="AH165" s="44">
        <v>3</v>
      </c>
      <c r="AI165" s="44">
        <v>1.5</v>
      </c>
      <c r="AJ165" s="44">
        <v>3.2</v>
      </c>
      <c r="AK165" s="44">
        <v>2.74</v>
      </c>
      <c r="AL165" s="44">
        <v>2.86</v>
      </c>
      <c r="AM165" s="44">
        <v>2.95</v>
      </c>
      <c r="AN165" s="44">
        <v>2.95</v>
      </c>
      <c r="AO165" s="44">
        <v>2.5</v>
      </c>
      <c r="AP165" s="44">
        <v>2.5</v>
      </c>
    </row>
    <row r="166" spans="1:42" ht="15">
      <c r="A166" s="93" t="s">
        <v>184</v>
      </c>
      <c r="B166" s="44">
        <v>1.601</v>
      </c>
      <c r="C166" s="44"/>
      <c r="D166" s="44"/>
      <c r="E166" s="44">
        <v>0.8</v>
      </c>
      <c r="F166" s="44">
        <v>1.182</v>
      </c>
      <c r="G166" s="44">
        <v>0.361</v>
      </c>
      <c r="H166" s="44">
        <v>0.636</v>
      </c>
      <c r="I166" s="44"/>
      <c r="J166" s="44"/>
      <c r="K166" s="44"/>
      <c r="L166" s="44"/>
      <c r="M166" s="44">
        <v>2</v>
      </c>
      <c r="N166" s="44"/>
      <c r="O166" s="44"/>
      <c r="P166" s="44"/>
      <c r="Q166" s="44">
        <v>1</v>
      </c>
      <c r="R166" s="44">
        <v>1.5</v>
      </c>
      <c r="S166" s="44">
        <v>1.19</v>
      </c>
      <c r="T166" s="44">
        <v>1.2</v>
      </c>
      <c r="U166" s="44">
        <v>1.17</v>
      </c>
      <c r="V166" s="44">
        <v>1.21</v>
      </c>
      <c r="W166" s="44">
        <v>0.67</v>
      </c>
      <c r="X166" s="44">
        <v>1.01</v>
      </c>
      <c r="Y166" s="44"/>
      <c r="Z166" s="44">
        <v>1.3</v>
      </c>
      <c r="AA166" s="44">
        <v>1.2</v>
      </c>
      <c r="AB166" s="44"/>
      <c r="AC166" s="44">
        <v>2.5</v>
      </c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</row>
    <row r="167" spans="1:42" ht="15">
      <c r="A167" s="93" t="s">
        <v>181</v>
      </c>
      <c r="B167" s="44">
        <v>2.197</v>
      </c>
      <c r="C167" s="44">
        <v>2.194</v>
      </c>
      <c r="D167" s="44">
        <v>1.302</v>
      </c>
      <c r="E167" s="44">
        <v>2.249</v>
      </c>
      <c r="F167" s="44">
        <v>1.976</v>
      </c>
      <c r="G167" s="44">
        <v>1.801</v>
      </c>
      <c r="H167" s="44">
        <v>2.067</v>
      </c>
      <c r="I167" s="44">
        <v>2.291</v>
      </c>
      <c r="J167" s="44">
        <v>1.971</v>
      </c>
      <c r="K167" s="44">
        <v>2.126</v>
      </c>
      <c r="L167" s="44">
        <v>1.794</v>
      </c>
      <c r="M167" s="44">
        <v>2.243</v>
      </c>
      <c r="N167" s="44">
        <v>2.115</v>
      </c>
      <c r="O167" s="44">
        <v>2.954</v>
      </c>
      <c r="P167" s="44">
        <v>2.674</v>
      </c>
      <c r="Q167" s="44">
        <v>2.682</v>
      </c>
      <c r="R167" s="44">
        <v>1.92</v>
      </c>
      <c r="S167" s="44">
        <v>2.5</v>
      </c>
      <c r="T167" s="44">
        <v>1.29</v>
      </c>
      <c r="U167" s="44">
        <v>2.3</v>
      </c>
      <c r="V167" s="44">
        <v>2.39</v>
      </c>
      <c r="W167" s="44">
        <v>2.3</v>
      </c>
      <c r="X167" s="44">
        <v>2.34</v>
      </c>
      <c r="Y167" s="44">
        <v>2.55</v>
      </c>
      <c r="Z167" s="44">
        <v>2.38</v>
      </c>
      <c r="AA167" s="44">
        <v>1.81</v>
      </c>
      <c r="AB167" s="44">
        <v>2.36</v>
      </c>
      <c r="AC167" s="44">
        <v>2.37</v>
      </c>
      <c r="AD167" s="44">
        <v>2.37</v>
      </c>
      <c r="AE167" s="44">
        <v>1.73</v>
      </c>
      <c r="AF167" s="44">
        <v>1.76</v>
      </c>
      <c r="AG167" s="44">
        <v>1.8</v>
      </c>
      <c r="AH167" s="44">
        <v>2.2</v>
      </c>
      <c r="AI167" s="44">
        <v>2.3</v>
      </c>
      <c r="AJ167" s="44">
        <v>1.89</v>
      </c>
      <c r="AK167" s="44">
        <v>1.76</v>
      </c>
      <c r="AL167" s="44">
        <v>1.74</v>
      </c>
      <c r="AM167" s="44">
        <v>1.86</v>
      </c>
      <c r="AN167" s="44">
        <v>1.73</v>
      </c>
      <c r="AO167" s="44">
        <v>1.75</v>
      </c>
      <c r="AP167" s="44">
        <v>1.75</v>
      </c>
    </row>
    <row r="168" spans="1:42" ht="15">
      <c r="A168" s="93" t="s">
        <v>183</v>
      </c>
      <c r="B168" s="44">
        <v>1.081</v>
      </c>
      <c r="C168" s="44">
        <v>1.943</v>
      </c>
      <c r="D168" s="44">
        <v>1.603</v>
      </c>
      <c r="E168" s="44">
        <v>0.83</v>
      </c>
      <c r="F168" s="44">
        <v>2.006</v>
      </c>
      <c r="G168" s="44">
        <v>1.773</v>
      </c>
      <c r="H168" s="44">
        <v>1.008</v>
      </c>
      <c r="I168" s="44">
        <v>2</v>
      </c>
      <c r="J168" s="44">
        <v>2</v>
      </c>
      <c r="K168" s="44">
        <v>1.656</v>
      </c>
      <c r="L168" s="44">
        <v>2</v>
      </c>
      <c r="M168" s="44">
        <v>2.2</v>
      </c>
      <c r="N168" s="44">
        <v>2.374</v>
      </c>
      <c r="O168" s="44">
        <v>1.799</v>
      </c>
      <c r="P168" s="44">
        <v>2.12</v>
      </c>
      <c r="Q168" s="44">
        <v>1.8</v>
      </c>
      <c r="R168" s="44">
        <v>1.969</v>
      </c>
      <c r="S168" s="44">
        <v>1.61</v>
      </c>
      <c r="T168" s="44">
        <v>2.87</v>
      </c>
      <c r="U168" s="44">
        <v>2.17</v>
      </c>
      <c r="V168" s="44">
        <v>2.46</v>
      </c>
      <c r="W168" s="44">
        <v>1.49</v>
      </c>
      <c r="X168" s="44">
        <v>1.8</v>
      </c>
      <c r="Y168" s="44">
        <v>1.1</v>
      </c>
      <c r="Z168" s="44">
        <v>1.85</v>
      </c>
      <c r="AA168" s="44">
        <v>2.58</v>
      </c>
      <c r="AB168" s="44">
        <v>1.52</v>
      </c>
      <c r="AC168" s="44">
        <v>2.06</v>
      </c>
      <c r="AD168" s="44">
        <v>2.18</v>
      </c>
      <c r="AE168" s="44">
        <v>2.18</v>
      </c>
      <c r="AF168" s="44">
        <v>1.43</v>
      </c>
      <c r="AG168" s="44">
        <v>2.69</v>
      </c>
      <c r="AH168" s="44">
        <v>2.48</v>
      </c>
      <c r="AI168" s="44">
        <v>2.11</v>
      </c>
      <c r="AJ168" s="44">
        <v>2</v>
      </c>
      <c r="AK168" s="44">
        <v>1.78</v>
      </c>
      <c r="AL168" s="44">
        <v>2.56</v>
      </c>
      <c r="AM168" s="44">
        <v>2.37</v>
      </c>
      <c r="AN168" s="44">
        <v>2.07</v>
      </c>
      <c r="AO168" s="44">
        <v>2.27</v>
      </c>
      <c r="AP168" s="44">
        <v>1.99</v>
      </c>
    </row>
    <row r="169" spans="1:42" ht="15">
      <c r="A169" s="93" t="s">
        <v>182</v>
      </c>
      <c r="B169" s="44">
        <v>1.316</v>
      </c>
      <c r="C169" s="44">
        <v>1.237</v>
      </c>
      <c r="D169" s="44">
        <v>1.513</v>
      </c>
      <c r="E169" s="44">
        <v>1.011</v>
      </c>
      <c r="F169" s="44">
        <v>0.98</v>
      </c>
      <c r="G169" s="44">
        <v>0.966</v>
      </c>
      <c r="H169" s="44">
        <v>0.927</v>
      </c>
      <c r="I169" s="44">
        <v>0.738</v>
      </c>
      <c r="J169" s="44">
        <v>1.567</v>
      </c>
      <c r="K169" s="44">
        <v>1.178</v>
      </c>
      <c r="L169" s="44">
        <v>1.67</v>
      </c>
      <c r="M169" s="44">
        <v>1.213</v>
      </c>
      <c r="N169" s="44">
        <v>1.258</v>
      </c>
      <c r="O169" s="44">
        <v>1.701</v>
      </c>
      <c r="P169" s="44">
        <v>1.787</v>
      </c>
      <c r="Q169" s="44">
        <v>2.064</v>
      </c>
      <c r="R169" s="44">
        <v>1.409</v>
      </c>
      <c r="S169" s="44">
        <v>1.37</v>
      </c>
      <c r="T169" s="44">
        <v>2.1</v>
      </c>
      <c r="U169" s="44">
        <v>1.69</v>
      </c>
      <c r="V169" s="44">
        <v>1.34</v>
      </c>
      <c r="W169" s="44">
        <v>1.69</v>
      </c>
      <c r="X169" s="44">
        <v>1.81</v>
      </c>
      <c r="Y169" s="44">
        <v>2</v>
      </c>
      <c r="Z169" s="44">
        <v>2.99</v>
      </c>
      <c r="AA169" s="44">
        <v>2.63</v>
      </c>
      <c r="AB169" s="44">
        <v>1.5</v>
      </c>
      <c r="AC169" s="44">
        <v>1.95</v>
      </c>
      <c r="AD169" s="44">
        <v>2.4</v>
      </c>
      <c r="AE169" s="44">
        <v>1.8</v>
      </c>
      <c r="AF169" s="44">
        <v>1.2</v>
      </c>
      <c r="AG169" s="44">
        <v>1.05</v>
      </c>
      <c r="AH169" s="44">
        <v>1.8</v>
      </c>
      <c r="AI169" s="44">
        <v>1.2</v>
      </c>
      <c r="AJ169" s="44">
        <v>1.9</v>
      </c>
      <c r="AK169" s="44">
        <v>1.8</v>
      </c>
      <c r="AL169" s="44">
        <v>2</v>
      </c>
      <c r="AM169" s="44">
        <v>1.22</v>
      </c>
      <c r="AN169" s="44">
        <v>2.5</v>
      </c>
      <c r="AO169" s="44">
        <v>0</v>
      </c>
      <c r="AP169" s="44">
        <v>0</v>
      </c>
    </row>
    <row r="170" spans="1:42" ht="15">
      <c r="A170" s="93" t="s">
        <v>180</v>
      </c>
      <c r="B170" s="44">
        <v>0.987</v>
      </c>
      <c r="C170" s="44">
        <v>1.246</v>
      </c>
      <c r="D170" s="44">
        <v>1.073</v>
      </c>
      <c r="E170" s="44">
        <v>1.341</v>
      </c>
      <c r="F170" s="44">
        <v>1.037</v>
      </c>
      <c r="G170" s="44">
        <v>0.744</v>
      </c>
      <c r="H170" s="44">
        <v>1.132</v>
      </c>
      <c r="I170" s="44">
        <v>1.272</v>
      </c>
      <c r="J170" s="44">
        <v>1.393</v>
      </c>
      <c r="K170" s="44">
        <v>1.261</v>
      </c>
      <c r="L170" s="44">
        <v>1.44</v>
      </c>
      <c r="M170" s="44">
        <v>1.272</v>
      </c>
      <c r="N170" s="44">
        <v>1.419</v>
      </c>
      <c r="O170" s="44">
        <v>1.698</v>
      </c>
      <c r="P170" s="44">
        <v>1.887</v>
      </c>
      <c r="Q170" s="44">
        <v>1.156</v>
      </c>
      <c r="R170" s="44">
        <v>1.166</v>
      </c>
      <c r="S170" s="44">
        <v>1.34</v>
      </c>
      <c r="T170" s="44">
        <v>1.81</v>
      </c>
      <c r="U170" s="44">
        <v>1.76</v>
      </c>
      <c r="V170" s="44">
        <v>1.32</v>
      </c>
      <c r="W170" s="44">
        <v>0.75</v>
      </c>
      <c r="X170" s="44">
        <v>1.5</v>
      </c>
      <c r="Y170" s="44">
        <v>1.63</v>
      </c>
      <c r="Z170" s="44">
        <v>1.93</v>
      </c>
      <c r="AA170" s="44">
        <v>2.64</v>
      </c>
      <c r="AB170" s="44">
        <v>1.62</v>
      </c>
      <c r="AC170" s="44">
        <v>1.48</v>
      </c>
      <c r="AD170" s="44">
        <v>1.92</v>
      </c>
      <c r="AE170" s="44">
        <v>2</v>
      </c>
      <c r="AF170" s="44">
        <v>1.21</v>
      </c>
      <c r="AG170" s="44">
        <v>1.77</v>
      </c>
      <c r="AH170" s="44">
        <v>1.91</v>
      </c>
      <c r="AI170" s="44">
        <v>1.35</v>
      </c>
      <c r="AJ170" s="44">
        <v>1.84</v>
      </c>
      <c r="AK170" s="44">
        <v>1.64</v>
      </c>
      <c r="AL170" s="44">
        <v>1.71</v>
      </c>
      <c r="AM170" s="44">
        <v>1.73</v>
      </c>
      <c r="AN170" s="44">
        <v>1.27</v>
      </c>
      <c r="AO170" s="44">
        <v>1.39</v>
      </c>
      <c r="AP170" s="44">
        <v>1.39</v>
      </c>
    </row>
    <row r="171" spans="1:42" ht="15">
      <c r="A171" s="93" t="s">
        <v>179</v>
      </c>
      <c r="B171" s="44">
        <v>1.032</v>
      </c>
      <c r="C171" s="44">
        <v>1.158</v>
      </c>
      <c r="D171" s="44">
        <v>0.953</v>
      </c>
      <c r="E171" s="44">
        <v>1.45</v>
      </c>
      <c r="F171" s="44">
        <v>1.339</v>
      </c>
      <c r="G171" s="44">
        <v>0.978</v>
      </c>
      <c r="H171" s="44">
        <v>1.014</v>
      </c>
      <c r="I171" s="44">
        <v>0.726</v>
      </c>
      <c r="J171" s="44">
        <v>1.184</v>
      </c>
      <c r="K171" s="44">
        <v>0.9</v>
      </c>
      <c r="L171" s="44">
        <v>1.714</v>
      </c>
      <c r="M171" s="44">
        <v>1.192</v>
      </c>
      <c r="N171" s="44">
        <v>0.956</v>
      </c>
      <c r="O171" s="44">
        <v>1.524</v>
      </c>
      <c r="P171" s="44">
        <v>1.952</v>
      </c>
      <c r="Q171" s="44">
        <v>0.781</v>
      </c>
      <c r="R171" s="44">
        <v>0.854</v>
      </c>
      <c r="S171" s="44">
        <v>0.75</v>
      </c>
      <c r="T171" s="44">
        <v>1.55</v>
      </c>
      <c r="U171" s="44">
        <v>1.43</v>
      </c>
      <c r="V171" s="44">
        <v>1.18</v>
      </c>
      <c r="W171" s="44">
        <v>1.24</v>
      </c>
      <c r="X171" s="44">
        <v>1.22</v>
      </c>
      <c r="Y171" s="44">
        <v>1.75</v>
      </c>
      <c r="Z171" s="44">
        <v>1.05</v>
      </c>
      <c r="AA171" s="44">
        <v>1.72</v>
      </c>
      <c r="AB171" s="44">
        <v>1.16</v>
      </c>
      <c r="AC171" s="44">
        <v>1.12</v>
      </c>
      <c r="AD171" s="44">
        <v>1.92</v>
      </c>
      <c r="AE171" s="44">
        <v>1.81</v>
      </c>
      <c r="AF171" s="44">
        <v>0.93</v>
      </c>
      <c r="AG171" s="44">
        <v>0.96</v>
      </c>
      <c r="AH171" s="44">
        <v>1.54</v>
      </c>
      <c r="AI171" s="44">
        <v>1.35</v>
      </c>
      <c r="AJ171" s="44">
        <v>1.83</v>
      </c>
      <c r="AK171" s="44">
        <v>0.82</v>
      </c>
      <c r="AL171" s="44">
        <v>1.36</v>
      </c>
      <c r="AM171" s="44">
        <v>1.26</v>
      </c>
      <c r="AN171" s="44">
        <v>1.31</v>
      </c>
      <c r="AO171" s="44">
        <v>0.79</v>
      </c>
      <c r="AP171" s="44">
        <v>0.79</v>
      </c>
    </row>
    <row r="172" spans="1:42" ht="15">
      <c r="A172" s="93" t="s">
        <v>185</v>
      </c>
      <c r="B172" s="44"/>
      <c r="C172" s="44"/>
      <c r="D172" s="44"/>
      <c r="E172" s="44"/>
      <c r="F172" s="44">
        <v>2.308</v>
      </c>
      <c r="G172" s="44">
        <v>1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</row>
    <row r="173" spans="1:42" ht="15">
      <c r="A173" s="93" t="s">
        <v>186</v>
      </c>
      <c r="B173" s="44">
        <v>0.648</v>
      </c>
      <c r="C173" s="44"/>
      <c r="D173" s="44">
        <v>1</v>
      </c>
      <c r="E173" s="44">
        <v>1</v>
      </c>
      <c r="F173" s="44"/>
      <c r="G173" s="44">
        <v>1.671</v>
      </c>
      <c r="H173" s="44">
        <v>1.198</v>
      </c>
      <c r="I173" s="44">
        <v>1.083</v>
      </c>
      <c r="J173" s="44">
        <v>1.125</v>
      </c>
      <c r="K173" s="44">
        <v>0.87</v>
      </c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</row>
    <row r="174" spans="1:42" ht="15">
      <c r="A174" s="93" t="s">
        <v>187</v>
      </c>
      <c r="B174" s="44"/>
      <c r="C174" s="44">
        <v>1</v>
      </c>
      <c r="D174" s="44">
        <v>0.933</v>
      </c>
      <c r="E174" s="44"/>
      <c r="F174" s="44">
        <v>1.294</v>
      </c>
      <c r="G174" s="44">
        <v>1.383</v>
      </c>
      <c r="H174" s="44">
        <v>0.942</v>
      </c>
      <c r="I174" s="44">
        <v>1.3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</row>
    <row r="175" spans="1:42" ht="15">
      <c r="A175" s="93" t="s">
        <v>188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>
        <v>2.5</v>
      </c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>
        <v>0.9</v>
      </c>
      <c r="AL175" s="44">
        <v>1.5</v>
      </c>
      <c r="AM175" s="44">
        <v>1.51</v>
      </c>
      <c r="AN175" s="44">
        <v>1.52</v>
      </c>
      <c r="AO175" s="44"/>
      <c r="AP175" s="44"/>
    </row>
    <row r="176" spans="1:42" ht="15">
      <c r="A176" s="93" t="s">
        <v>189</v>
      </c>
      <c r="B176" s="44"/>
      <c r="C176" s="44"/>
      <c r="D176" s="44"/>
      <c r="E176" s="44"/>
      <c r="F176" s="44">
        <v>1.667</v>
      </c>
      <c r="G176" s="44"/>
      <c r="H176" s="44"/>
      <c r="I176" s="44">
        <v>1.143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>
        <v>0.8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</row>
    <row r="177" spans="1:42" ht="15">
      <c r="A177" s="93" t="s">
        <v>191</v>
      </c>
      <c r="B177" s="44">
        <v>0.333</v>
      </c>
      <c r="C177" s="44">
        <v>2</v>
      </c>
      <c r="D177" s="44"/>
      <c r="E177" s="44">
        <v>1</v>
      </c>
      <c r="F177" s="44"/>
      <c r="G177" s="44"/>
      <c r="H177" s="44">
        <v>0.6</v>
      </c>
      <c r="I177" s="44">
        <v>0.7</v>
      </c>
      <c r="J177" s="44">
        <v>2</v>
      </c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>
        <v>0.9</v>
      </c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</row>
    <row r="178" spans="1:42" ht="15">
      <c r="A178" s="93" t="s">
        <v>192</v>
      </c>
      <c r="B178" s="44"/>
      <c r="C178" s="44"/>
      <c r="D178" s="44">
        <v>1.75</v>
      </c>
      <c r="E178" s="44"/>
      <c r="F178" s="44">
        <v>2</v>
      </c>
      <c r="G178" s="44">
        <v>2.667</v>
      </c>
      <c r="H178" s="44"/>
      <c r="I178" s="44"/>
      <c r="J178" s="44"/>
      <c r="K178" s="44"/>
      <c r="L178" s="44"/>
      <c r="M178" s="44">
        <v>2.667</v>
      </c>
      <c r="N178" s="44"/>
      <c r="O178" s="44"/>
      <c r="P178" s="44"/>
      <c r="Q178" s="44"/>
      <c r="R178" s="44"/>
      <c r="S178" s="44">
        <v>3</v>
      </c>
      <c r="T178" s="44">
        <v>1</v>
      </c>
      <c r="U178" s="44">
        <v>1</v>
      </c>
      <c r="V178" s="44"/>
      <c r="W178" s="44"/>
      <c r="X178" s="44">
        <v>1.56</v>
      </c>
      <c r="Y178" s="44"/>
      <c r="Z178" s="44"/>
      <c r="AA178" s="44"/>
      <c r="AB178" s="44"/>
      <c r="AC178" s="44"/>
      <c r="AD178" s="44"/>
      <c r="AE178" s="44"/>
      <c r="AF178" s="44"/>
      <c r="AG178" s="44">
        <v>0</v>
      </c>
      <c r="AH178" s="44"/>
      <c r="AI178" s="44"/>
      <c r="AJ178" s="44"/>
      <c r="AK178" s="44"/>
      <c r="AL178" s="44"/>
      <c r="AM178" s="44"/>
      <c r="AN178" s="44"/>
      <c r="AO178" s="44"/>
      <c r="AP178" s="44"/>
    </row>
    <row r="179" spans="1:42" ht="15">
      <c r="A179" s="93" t="s">
        <v>193</v>
      </c>
      <c r="B179" s="44">
        <v>2.989</v>
      </c>
      <c r="C179" s="44">
        <v>1.508</v>
      </c>
      <c r="D179" s="44">
        <v>1.5</v>
      </c>
      <c r="E179" s="44"/>
      <c r="F179" s="44"/>
      <c r="G179" s="44">
        <v>1.263</v>
      </c>
      <c r="H179" s="44">
        <v>0.667</v>
      </c>
      <c r="I179" s="44">
        <v>1.5</v>
      </c>
      <c r="J179" s="44">
        <v>1.217</v>
      </c>
      <c r="K179" s="44">
        <v>1.455</v>
      </c>
      <c r="L179" s="44">
        <v>1.571</v>
      </c>
      <c r="M179" s="44">
        <v>1</v>
      </c>
      <c r="N179" s="44">
        <v>0.8</v>
      </c>
      <c r="O179" s="44">
        <v>1.2</v>
      </c>
      <c r="P179" s="44">
        <v>1</v>
      </c>
      <c r="Q179" s="44">
        <v>1</v>
      </c>
      <c r="R179" s="44">
        <v>0.781</v>
      </c>
      <c r="S179" s="44">
        <v>0.81</v>
      </c>
      <c r="T179" s="44">
        <v>2.8</v>
      </c>
      <c r="U179" s="44">
        <v>1.14</v>
      </c>
      <c r="V179" s="44">
        <v>0.56</v>
      </c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</row>
    <row r="180" spans="1:42" ht="15">
      <c r="A180" s="93" t="s">
        <v>194</v>
      </c>
      <c r="B180" s="44"/>
      <c r="C180" s="44">
        <v>1.143</v>
      </c>
      <c r="D180" s="44">
        <v>1.5</v>
      </c>
      <c r="E180" s="44"/>
      <c r="F180" s="44"/>
      <c r="G180" s="44"/>
      <c r="H180" s="44">
        <v>1.2</v>
      </c>
      <c r="I180" s="44">
        <v>1.304</v>
      </c>
      <c r="J180" s="44"/>
      <c r="K180" s="44">
        <v>1.625</v>
      </c>
      <c r="L180" s="44"/>
      <c r="M180" s="44"/>
      <c r="N180" s="44">
        <v>3</v>
      </c>
      <c r="O180" s="44">
        <v>3.25</v>
      </c>
      <c r="P180" s="44">
        <v>0.6</v>
      </c>
      <c r="Q180" s="44"/>
      <c r="R180" s="44"/>
      <c r="S180" s="44"/>
      <c r="T180" s="44"/>
      <c r="U180" s="44">
        <v>1.5</v>
      </c>
      <c r="V180" s="44"/>
      <c r="W180" s="44"/>
      <c r="X180" s="44">
        <v>1.19</v>
      </c>
      <c r="Y180" s="44"/>
      <c r="Z180" s="44"/>
      <c r="AA180" s="44"/>
      <c r="AB180" s="44"/>
      <c r="AC180" s="44"/>
      <c r="AD180" s="44">
        <v>3.5</v>
      </c>
      <c r="AE180" s="44">
        <v>2.33</v>
      </c>
      <c r="AF180" s="44"/>
      <c r="AG180" s="44">
        <v>1.3</v>
      </c>
      <c r="AH180" s="44">
        <v>1.2</v>
      </c>
      <c r="AI180" s="44">
        <v>0.99</v>
      </c>
      <c r="AJ180" s="44">
        <v>1.25</v>
      </c>
      <c r="AK180" s="44">
        <v>0</v>
      </c>
      <c r="AL180" s="44"/>
      <c r="AM180" s="44"/>
      <c r="AN180" s="44"/>
      <c r="AO180" s="44"/>
      <c r="AP180" s="44"/>
    </row>
    <row r="181" spans="1:42" ht="15">
      <c r="A181" s="93" t="s">
        <v>13</v>
      </c>
      <c r="B181" s="44"/>
      <c r="C181" s="44"/>
      <c r="D181" s="44"/>
      <c r="E181" s="44"/>
      <c r="F181" s="44"/>
      <c r="G181" s="44"/>
      <c r="H181" s="44">
        <v>1</v>
      </c>
      <c r="I181" s="44"/>
      <c r="J181" s="44">
        <v>1</v>
      </c>
      <c r="K181" s="44">
        <v>1.6</v>
      </c>
      <c r="L181" s="44">
        <v>1.1</v>
      </c>
      <c r="M181" s="44">
        <v>2</v>
      </c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</row>
    <row r="182" spans="1:42" ht="15">
      <c r="A182" s="93" t="s">
        <v>195</v>
      </c>
      <c r="B182" s="44">
        <v>3</v>
      </c>
      <c r="C182" s="44"/>
      <c r="D182" s="44">
        <v>0.838</v>
      </c>
      <c r="E182" s="44">
        <v>1.212</v>
      </c>
      <c r="F182" s="44"/>
      <c r="G182" s="44">
        <v>1</v>
      </c>
      <c r="H182" s="44"/>
      <c r="I182" s="44">
        <v>1.22</v>
      </c>
      <c r="J182" s="44"/>
      <c r="K182" s="44"/>
      <c r="L182" s="44"/>
      <c r="M182" s="44"/>
      <c r="N182" s="44"/>
      <c r="O182" s="44"/>
      <c r="P182" s="44">
        <v>3</v>
      </c>
      <c r="Q182" s="44">
        <v>1</v>
      </c>
      <c r="R182" s="44">
        <v>1</v>
      </c>
      <c r="S182" s="44">
        <v>1.5</v>
      </c>
      <c r="T182" s="44"/>
      <c r="U182" s="44"/>
      <c r="V182" s="44"/>
      <c r="W182" s="44">
        <v>1.2</v>
      </c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</row>
    <row r="183" spans="1:42" ht="15">
      <c r="A183" s="93" t="s">
        <v>196</v>
      </c>
      <c r="B183" s="44"/>
      <c r="C183" s="44">
        <v>1.96</v>
      </c>
      <c r="D183" s="44"/>
      <c r="E183" s="44">
        <v>1.919</v>
      </c>
      <c r="F183" s="44">
        <v>1.939</v>
      </c>
      <c r="G183" s="44">
        <v>1.667</v>
      </c>
      <c r="H183" s="44">
        <v>1.288</v>
      </c>
      <c r="I183" s="44">
        <v>1</v>
      </c>
      <c r="J183" s="44"/>
      <c r="K183" s="44"/>
      <c r="L183" s="44">
        <v>1.125</v>
      </c>
      <c r="M183" s="44"/>
      <c r="N183" s="44">
        <v>2.5</v>
      </c>
      <c r="O183" s="44"/>
      <c r="P183" s="44"/>
      <c r="Q183" s="44"/>
      <c r="R183" s="44">
        <v>2</v>
      </c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</row>
    <row r="184" spans="1:42" ht="15">
      <c r="A184" s="93" t="s">
        <v>197</v>
      </c>
      <c r="B184" s="44">
        <v>1.121</v>
      </c>
      <c r="C184" s="44">
        <v>1.352</v>
      </c>
      <c r="D184" s="44">
        <v>0.8</v>
      </c>
      <c r="E184" s="44"/>
      <c r="F184" s="44">
        <v>1</v>
      </c>
      <c r="G184" s="44"/>
      <c r="H184" s="44"/>
      <c r="I184" s="44"/>
      <c r="J184" s="44"/>
      <c r="K184" s="44">
        <v>1</v>
      </c>
      <c r="L184" s="44">
        <v>1.333</v>
      </c>
      <c r="M184" s="44">
        <v>2.223</v>
      </c>
      <c r="N184" s="44">
        <v>1.5</v>
      </c>
      <c r="O184" s="44">
        <v>1.513</v>
      </c>
      <c r="P184" s="44">
        <v>1.601</v>
      </c>
      <c r="Q184" s="44"/>
      <c r="R184" s="44"/>
      <c r="S184" s="44"/>
      <c r="T184" s="44">
        <v>0.53</v>
      </c>
      <c r="U184" s="44"/>
      <c r="V184" s="44">
        <v>1.5</v>
      </c>
      <c r="W184" s="44">
        <v>1.53</v>
      </c>
      <c r="X184" s="44"/>
      <c r="Y184" s="44"/>
      <c r="Z184" s="44">
        <v>2.24</v>
      </c>
      <c r="AA184" s="44">
        <v>2.2</v>
      </c>
      <c r="AB184" s="44"/>
      <c r="AC184" s="44"/>
      <c r="AD184" s="44"/>
      <c r="AE184" s="44">
        <v>2.6</v>
      </c>
      <c r="AF184" s="44"/>
      <c r="AG184" s="44">
        <v>0.29</v>
      </c>
      <c r="AH184" s="44">
        <v>1.32</v>
      </c>
      <c r="AI184" s="44">
        <v>1.8</v>
      </c>
      <c r="AJ184" s="44">
        <v>2.78</v>
      </c>
      <c r="AK184" s="44">
        <v>1.24</v>
      </c>
      <c r="AL184" s="44">
        <v>1.4</v>
      </c>
      <c r="AM184" s="44">
        <v>1.22</v>
      </c>
      <c r="AN184" s="44">
        <v>1.71</v>
      </c>
      <c r="AO184" s="44">
        <v>2.08</v>
      </c>
      <c r="AP184" s="44">
        <v>2.08</v>
      </c>
    </row>
    <row r="185" spans="1:42" ht="15">
      <c r="A185" s="93" t="s">
        <v>198</v>
      </c>
      <c r="B185" s="44"/>
      <c r="C185" s="44"/>
      <c r="D185" s="44"/>
      <c r="E185" s="44"/>
      <c r="F185" s="44">
        <v>2.5</v>
      </c>
      <c r="G185" s="44">
        <v>1.5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</row>
    <row r="186" spans="1:42" ht="15">
      <c r="A186" s="93" t="s">
        <v>199</v>
      </c>
      <c r="B186" s="44">
        <v>1</v>
      </c>
      <c r="C186" s="44">
        <v>0.75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</row>
    <row r="187" spans="1:42" ht="15">
      <c r="A187" s="93" t="s">
        <v>200</v>
      </c>
      <c r="B187" s="44">
        <v>1</v>
      </c>
      <c r="C187" s="44">
        <v>1.629</v>
      </c>
      <c r="D187" s="44">
        <v>1.188</v>
      </c>
      <c r="E187" s="44"/>
      <c r="F187" s="44">
        <v>2.068</v>
      </c>
      <c r="G187" s="44">
        <v>1.216</v>
      </c>
      <c r="H187" s="44">
        <v>2.467</v>
      </c>
      <c r="I187" s="44">
        <v>1.156</v>
      </c>
      <c r="J187" s="44">
        <v>1.476</v>
      </c>
      <c r="K187" s="44">
        <v>1.481</v>
      </c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>
        <v>3.5</v>
      </c>
      <c r="AB187" s="44"/>
      <c r="AC187" s="44"/>
      <c r="AD187" s="44"/>
      <c r="AE187" s="44"/>
      <c r="AF187" s="44"/>
      <c r="AG187" s="44">
        <v>0.88</v>
      </c>
      <c r="AH187" s="44">
        <v>1.43</v>
      </c>
      <c r="AI187" s="44">
        <v>1.11</v>
      </c>
      <c r="AJ187" s="44">
        <v>2</v>
      </c>
      <c r="AK187" s="44">
        <v>1.46</v>
      </c>
      <c r="AL187" s="44">
        <v>1.44</v>
      </c>
      <c r="AM187" s="44">
        <v>2.04</v>
      </c>
      <c r="AN187" s="44">
        <v>2.15</v>
      </c>
      <c r="AO187" s="44">
        <v>2.13</v>
      </c>
      <c r="AP187" s="44">
        <v>2.13</v>
      </c>
    </row>
    <row r="188" spans="1:42" ht="15">
      <c r="A188" s="93" t="s">
        <v>201</v>
      </c>
      <c r="B188" s="44">
        <v>2.216</v>
      </c>
      <c r="C188" s="44">
        <v>2.047</v>
      </c>
      <c r="D188" s="44">
        <v>1.614</v>
      </c>
      <c r="E188" s="44">
        <v>1.796</v>
      </c>
      <c r="F188" s="44">
        <v>1.947</v>
      </c>
      <c r="G188" s="44">
        <v>2.052</v>
      </c>
      <c r="H188" s="44">
        <v>2.002</v>
      </c>
      <c r="I188" s="44">
        <v>1.871</v>
      </c>
      <c r="J188" s="44">
        <v>2.324</v>
      </c>
      <c r="K188" s="44">
        <v>2.275</v>
      </c>
      <c r="L188" s="44">
        <v>2.104</v>
      </c>
      <c r="M188" s="44">
        <v>2.274</v>
      </c>
      <c r="N188" s="44">
        <v>1.854</v>
      </c>
      <c r="O188" s="44">
        <v>2.151</v>
      </c>
      <c r="P188" s="44">
        <v>2.181</v>
      </c>
      <c r="Q188" s="44">
        <v>1.698</v>
      </c>
      <c r="R188" s="44">
        <v>2.364</v>
      </c>
      <c r="S188" s="44">
        <v>2.23</v>
      </c>
      <c r="T188" s="44">
        <v>1.62</v>
      </c>
      <c r="U188" s="44">
        <v>2.05</v>
      </c>
      <c r="V188" s="44">
        <v>2.54</v>
      </c>
      <c r="W188" s="44">
        <v>2</v>
      </c>
      <c r="X188" s="44">
        <v>1.93</v>
      </c>
      <c r="Y188" s="44">
        <v>2.61</v>
      </c>
      <c r="Z188" s="44">
        <v>1.88</v>
      </c>
      <c r="AA188" s="44">
        <v>1.2</v>
      </c>
      <c r="AB188" s="44"/>
      <c r="AC188" s="44"/>
      <c r="AD188" s="44"/>
      <c r="AE188" s="44"/>
      <c r="AF188" s="44">
        <v>2.1</v>
      </c>
      <c r="AG188" s="44"/>
      <c r="AH188" s="44"/>
      <c r="AI188" s="44"/>
      <c r="AJ188" s="44"/>
      <c r="AK188" s="44"/>
      <c r="AL188" s="44">
        <v>2.5</v>
      </c>
      <c r="AM188" s="44">
        <v>2.3</v>
      </c>
      <c r="AN188" s="44">
        <v>1.9</v>
      </c>
      <c r="AO188" s="44">
        <v>2.39</v>
      </c>
      <c r="AP188" s="44">
        <v>2.39</v>
      </c>
    </row>
    <row r="189" spans="1:42" ht="15">
      <c r="A189" s="93" t="s">
        <v>202</v>
      </c>
      <c r="B189" s="44">
        <v>2.218</v>
      </c>
      <c r="C189" s="44">
        <v>2.079</v>
      </c>
      <c r="D189" s="44">
        <v>2.113</v>
      </c>
      <c r="E189" s="44">
        <v>1.756</v>
      </c>
      <c r="F189" s="44">
        <v>1.649</v>
      </c>
      <c r="G189" s="44">
        <v>2.107</v>
      </c>
      <c r="H189" s="44">
        <v>2.094</v>
      </c>
      <c r="I189" s="44">
        <v>1.824</v>
      </c>
      <c r="J189" s="44">
        <v>1.957</v>
      </c>
      <c r="K189" s="44">
        <v>2.16</v>
      </c>
      <c r="L189" s="44">
        <v>1.853</v>
      </c>
      <c r="M189" s="44">
        <v>2.343</v>
      </c>
      <c r="N189" s="44">
        <v>2.193</v>
      </c>
      <c r="O189" s="44">
        <v>2.179</v>
      </c>
      <c r="P189" s="44">
        <v>1.383</v>
      </c>
      <c r="Q189" s="44">
        <v>1.547</v>
      </c>
      <c r="R189" s="44">
        <v>2.395</v>
      </c>
      <c r="S189" s="44">
        <v>1.45</v>
      </c>
      <c r="T189" s="44">
        <v>2.09</v>
      </c>
      <c r="U189" s="44">
        <v>1.84</v>
      </c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>
        <v>2.12</v>
      </c>
      <c r="AG189" s="44">
        <v>2.39</v>
      </c>
      <c r="AH189" s="44">
        <v>2.69</v>
      </c>
      <c r="AI189" s="44">
        <v>2.24</v>
      </c>
      <c r="AJ189" s="44">
        <v>2.39</v>
      </c>
      <c r="AK189" s="44">
        <v>2.55</v>
      </c>
      <c r="AL189" s="44">
        <v>2.25</v>
      </c>
      <c r="AM189" s="44">
        <v>2.46</v>
      </c>
      <c r="AN189" s="44">
        <v>2.3</v>
      </c>
      <c r="AO189" s="44">
        <v>2.28</v>
      </c>
      <c r="AP189" s="44">
        <v>2.28</v>
      </c>
    </row>
    <row r="190" spans="1:42" ht="15">
      <c r="A190" s="93" t="s">
        <v>203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</row>
    <row r="191" spans="1:42" ht="15">
      <c r="A191" s="93" t="s">
        <v>204</v>
      </c>
      <c r="B191" s="44">
        <v>1.731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>
        <v>0.5</v>
      </c>
      <c r="Z191" s="44"/>
      <c r="AA191" s="44">
        <v>3</v>
      </c>
      <c r="AB191" s="44"/>
      <c r="AC191" s="44"/>
      <c r="AD191" s="44"/>
      <c r="AE191" s="44">
        <v>1.4</v>
      </c>
      <c r="AF191" s="44">
        <v>0.48</v>
      </c>
      <c r="AG191" s="44">
        <v>1.03</v>
      </c>
      <c r="AH191" s="44">
        <v>1.37</v>
      </c>
      <c r="AI191" s="44">
        <v>1.84</v>
      </c>
      <c r="AJ191" s="44">
        <v>1.74</v>
      </c>
      <c r="AK191" s="44">
        <v>1.99</v>
      </c>
      <c r="AL191" s="44">
        <v>2.38</v>
      </c>
      <c r="AM191" s="44">
        <v>1.86</v>
      </c>
      <c r="AN191" s="44">
        <v>2.03</v>
      </c>
      <c r="AO191" s="44">
        <v>2.09</v>
      </c>
      <c r="AP191" s="44">
        <v>2.09</v>
      </c>
    </row>
    <row r="192" spans="1:42" ht="15">
      <c r="A192" s="93" t="s">
        <v>205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>
        <v>1.5</v>
      </c>
      <c r="AK192" s="44">
        <v>0</v>
      </c>
      <c r="AL192" s="44"/>
      <c r="AM192" s="44"/>
      <c r="AN192" s="44"/>
      <c r="AO192" s="44"/>
      <c r="AP192" s="44"/>
    </row>
    <row r="193" spans="1:42" ht="15">
      <c r="A193" s="93" t="s">
        <v>206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>
        <v>1</v>
      </c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</row>
    <row r="194" ht="15">
      <c r="A194" s="6"/>
    </row>
    <row r="195" ht="15">
      <c r="A195" s="6"/>
    </row>
    <row r="196" ht="15">
      <c r="A196" s="6" t="s">
        <v>177</v>
      </c>
    </row>
    <row r="197" spans="1:42" ht="15">
      <c r="A197" s="93" t="s">
        <v>178</v>
      </c>
      <c r="B197" s="88">
        <v>1980</v>
      </c>
      <c r="C197" s="88">
        <v>1981</v>
      </c>
      <c r="D197" s="88">
        <v>1982</v>
      </c>
      <c r="E197" s="88">
        <v>1983</v>
      </c>
      <c r="F197" s="88">
        <v>1984</v>
      </c>
      <c r="G197" s="88">
        <v>1985</v>
      </c>
      <c r="H197" s="88">
        <v>1986</v>
      </c>
      <c r="I197" s="88">
        <v>1987</v>
      </c>
      <c r="J197" s="88">
        <v>1988</v>
      </c>
      <c r="K197" s="88">
        <v>1989</v>
      </c>
      <c r="L197" s="88">
        <v>1990</v>
      </c>
      <c r="M197" s="88">
        <v>1991</v>
      </c>
      <c r="N197" s="88">
        <v>1992</v>
      </c>
      <c r="O197" s="88">
        <v>1993</v>
      </c>
      <c r="P197" s="88">
        <v>1994</v>
      </c>
      <c r="Q197" s="88">
        <v>1995</v>
      </c>
      <c r="R197" s="88">
        <v>1996</v>
      </c>
      <c r="S197" s="88">
        <v>1997</v>
      </c>
      <c r="T197" s="88">
        <v>1998</v>
      </c>
      <c r="U197" s="88">
        <v>1999</v>
      </c>
      <c r="V197" s="88">
        <v>2000</v>
      </c>
      <c r="W197" s="88">
        <v>2001</v>
      </c>
      <c r="X197" s="88">
        <v>2002</v>
      </c>
      <c r="Y197" s="88">
        <v>2003</v>
      </c>
      <c r="Z197" s="88">
        <v>2004</v>
      </c>
      <c r="AA197" s="88">
        <v>2005</v>
      </c>
      <c r="AB197" s="88">
        <v>2006</v>
      </c>
      <c r="AC197" s="88">
        <v>2007</v>
      </c>
      <c r="AD197" s="88">
        <v>2008</v>
      </c>
      <c r="AE197" s="88">
        <v>2009</v>
      </c>
      <c r="AF197" s="88">
        <v>2010</v>
      </c>
      <c r="AG197" s="88">
        <v>2011</v>
      </c>
      <c r="AH197" s="88">
        <v>2012</v>
      </c>
      <c r="AI197" s="88">
        <v>2013</v>
      </c>
      <c r="AJ197" s="88">
        <v>2014</v>
      </c>
      <c r="AK197" s="88">
        <v>2015</v>
      </c>
      <c r="AL197" s="88">
        <v>2016</v>
      </c>
      <c r="AM197" s="88">
        <v>2017</v>
      </c>
      <c r="AN197" s="88">
        <v>2018</v>
      </c>
      <c r="AO197" s="88">
        <v>2019</v>
      </c>
      <c r="AP197" s="88">
        <v>2020</v>
      </c>
    </row>
    <row r="198" spans="1:42" ht="15">
      <c r="A198" s="93" t="s">
        <v>180</v>
      </c>
      <c r="B198" s="45">
        <v>8.5</v>
      </c>
      <c r="C198" s="45">
        <v>10.67</v>
      </c>
      <c r="D198" s="45">
        <v>16.16</v>
      </c>
      <c r="E198" s="45">
        <v>32.05</v>
      </c>
      <c r="F198" s="45">
        <v>61.92</v>
      </c>
      <c r="G198" s="45">
        <v>86.7</v>
      </c>
      <c r="H198" s="45">
        <v>120.61</v>
      </c>
      <c r="I198" s="45">
        <v>408.05</v>
      </c>
      <c r="J198" s="45">
        <v>870.24</v>
      </c>
      <c r="K198" s="45">
        <v>976.68</v>
      </c>
      <c r="L198" s="45">
        <v>951.49</v>
      </c>
      <c r="M198" s="45">
        <v>862.01</v>
      </c>
      <c r="N198" s="45">
        <v>920</v>
      </c>
      <c r="O198" s="45">
        <v>870</v>
      </c>
      <c r="P198" s="45">
        <v>850.01</v>
      </c>
      <c r="Q198" s="45">
        <v>2100</v>
      </c>
      <c r="R198" s="45">
        <v>2206.92</v>
      </c>
      <c r="S198" s="45">
        <v>3070.41</v>
      </c>
      <c r="T198" s="45">
        <v>2935.81</v>
      </c>
      <c r="U198" s="45">
        <v>2718.9</v>
      </c>
      <c r="V198" s="45">
        <v>1780.73</v>
      </c>
      <c r="W198" s="45">
        <v>1700</v>
      </c>
      <c r="X198" s="45">
        <v>2155.48</v>
      </c>
      <c r="Y198" s="45">
        <v>3100</v>
      </c>
      <c r="Z198" s="45">
        <v>2300</v>
      </c>
      <c r="AA198" s="45">
        <v>2035</v>
      </c>
      <c r="AB198" s="45">
        <v>2750</v>
      </c>
      <c r="AC198" s="45">
        <v>4288.06</v>
      </c>
      <c r="AD198" s="45">
        <v>4420.11</v>
      </c>
      <c r="AE198" s="45">
        <v>5059.16</v>
      </c>
      <c r="AF198" s="45">
        <v>5828.16</v>
      </c>
      <c r="AG198" s="45">
        <v>6331.25</v>
      </c>
      <c r="AH198" s="45">
        <v>7283.9</v>
      </c>
      <c r="AI198" s="45">
        <v>6331.67</v>
      </c>
      <c r="AJ198" s="45">
        <v>5600</v>
      </c>
      <c r="AK198" s="45">
        <v>5535.85</v>
      </c>
      <c r="AL198" s="45">
        <v>6246</v>
      </c>
      <c r="AM198" s="45">
        <v>6886.15</v>
      </c>
      <c r="AN198" s="45">
        <v>6552.31</v>
      </c>
      <c r="AO198" s="45">
        <v>7000</v>
      </c>
      <c r="AP198" s="45">
        <v>8419.9</v>
      </c>
    </row>
    <row r="199" spans="1:42" ht="15">
      <c r="A199" s="93" t="s">
        <v>179</v>
      </c>
      <c r="B199" s="45">
        <v>7.62</v>
      </c>
      <c r="C199" s="45">
        <v>10.8</v>
      </c>
      <c r="D199" s="45">
        <v>17.19</v>
      </c>
      <c r="E199" s="45">
        <v>32.39</v>
      </c>
      <c r="F199" s="45">
        <v>63.24</v>
      </c>
      <c r="G199" s="45">
        <v>87.58</v>
      </c>
      <c r="H199" s="45">
        <v>164.81</v>
      </c>
      <c r="I199" s="45">
        <v>411</v>
      </c>
      <c r="J199" s="45">
        <v>897.79</v>
      </c>
      <c r="K199" s="45">
        <v>959.56</v>
      </c>
      <c r="L199" s="45">
        <v>750</v>
      </c>
      <c r="M199" s="45">
        <v>830.02</v>
      </c>
      <c r="N199" s="45">
        <v>843.31</v>
      </c>
      <c r="O199" s="45">
        <v>935.77</v>
      </c>
      <c r="P199" s="45">
        <v>856</v>
      </c>
      <c r="Q199" s="45">
        <v>2218.65</v>
      </c>
      <c r="R199" s="45">
        <v>2086.83</v>
      </c>
      <c r="S199" s="45">
        <v>2165.84</v>
      </c>
      <c r="T199" s="45">
        <v>2200</v>
      </c>
      <c r="U199" s="45">
        <v>2451.7</v>
      </c>
      <c r="V199" s="45">
        <v>1752.79</v>
      </c>
      <c r="W199" s="45">
        <v>1612.34</v>
      </c>
      <c r="X199" s="45">
        <v>1899.97</v>
      </c>
      <c r="Y199" s="45">
        <v>2974.48</v>
      </c>
      <c r="Z199" s="45">
        <v>2994.29</v>
      </c>
      <c r="AA199" s="45">
        <v>2422.7</v>
      </c>
      <c r="AB199" s="45">
        <v>2571.63</v>
      </c>
      <c r="AC199" s="45">
        <v>4123.67</v>
      </c>
      <c r="AD199" s="45">
        <v>4089</v>
      </c>
      <c r="AE199" s="45">
        <v>5086.06</v>
      </c>
      <c r="AF199" s="45">
        <v>5684.13</v>
      </c>
      <c r="AG199" s="45">
        <v>6136.84</v>
      </c>
      <c r="AH199" s="45">
        <v>6945.7</v>
      </c>
      <c r="AI199" s="45">
        <v>6288.8</v>
      </c>
      <c r="AJ199" s="45">
        <v>5388.52</v>
      </c>
      <c r="AK199" s="45">
        <v>5653.9</v>
      </c>
      <c r="AL199" s="45">
        <v>6823.71</v>
      </c>
      <c r="AM199" s="45">
        <v>7052.34</v>
      </c>
      <c r="AN199" s="45">
        <v>6699.31</v>
      </c>
      <c r="AO199" s="45">
        <v>6712.16</v>
      </c>
      <c r="AP199" s="45">
        <v>8504.42</v>
      </c>
    </row>
    <row r="200" spans="1:42" ht="15">
      <c r="A200" s="93" t="s">
        <v>184</v>
      </c>
      <c r="B200" s="45">
        <v>8</v>
      </c>
      <c r="C200" s="45"/>
      <c r="D200" s="45"/>
      <c r="E200" s="45">
        <v>20</v>
      </c>
      <c r="F200" s="45">
        <v>48.85</v>
      </c>
      <c r="G200" s="45">
        <v>63.31</v>
      </c>
      <c r="H200" s="45">
        <v>187.86</v>
      </c>
      <c r="I200" s="45"/>
      <c r="J200" s="45"/>
      <c r="K200" s="45"/>
      <c r="L200" s="45"/>
      <c r="M200" s="45">
        <v>1400</v>
      </c>
      <c r="N200" s="45"/>
      <c r="O200" s="45"/>
      <c r="P200" s="45"/>
      <c r="Q200" s="45">
        <v>3000</v>
      </c>
      <c r="R200" s="45">
        <v>1371</v>
      </c>
      <c r="S200" s="45">
        <v>4162</v>
      </c>
      <c r="T200" s="45">
        <v>3500</v>
      </c>
      <c r="U200" s="45">
        <v>2411.76</v>
      </c>
      <c r="V200" s="45">
        <v>1500</v>
      </c>
      <c r="W200" s="45">
        <v>1500</v>
      </c>
      <c r="X200" s="45">
        <v>1529.8</v>
      </c>
      <c r="Y200" s="45"/>
      <c r="Z200" s="45">
        <v>3500</v>
      </c>
      <c r="AA200" s="45">
        <v>2500</v>
      </c>
      <c r="AB200" s="45"/>
      <c r="AC200" s="45">
        <v>3500</v>
      </c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</row>
    <row r="201" spans="1:42" ht="15">
      <c r="A201" s="93" t="s">
        <v>190</v>
      </c>
      <c r="B201" s="45">
        <v>8.5</v>
      </c>
      <c r="C201" s="45">
        <v>10.8</v>
      </c>
      <c r="D201" s="45">
        <v>15.5</v>
      </c>
      <c r="E201" s="45">
        <v>40.24</v>
      </c>
      <c r="F201" s="45">
        <v>57.85</v>
      </c>
      <c r="G201" s="45">
        <v>88</v>
      </c>
      <c r="H201" s="45">
        <v>165</v>
      </c>
      <c r="I201" s="45">
        <v>429</v>
      </c>
      <c r="J201" s="45">
        <v>750</v>
      </c>
      <c r="K201" s="45">
        <v>786</v>
      </c>
      <c r="L201" s="45">
        <v>805.84</v>
      </c>
      <c r="M201" s="45">
        <v>810</v>
      </c>
      <c r="N201" s="45">
        <v>1100</v>
      </c>
      <c r="O201" s="45">
        <v>1100</v>
      </c>
      <c r="P201" s="45">
        <v>970</v>
      </c>
      <c r="Q201" s="45">
        <v>1910.1</v>
      </c>
      <c r="R201" s="45">
        <v>3359.2</v>
      </c>
      <c r="S201" s="45">
        <v>2392.54</v>
      </c>
      <c r="T201" s="45">
        <v>2354.84</v>
      </c>
      <c r="U201" s="45">
        <v>2122.43</v>
      </c>
      <c r="V201" s="45">
        <v>2405.27</v>
      </c>
      <c r="W201" s="45">
        <v>2876.34</v>
      </c>
      <c r="X201" s="45">
        <v>3000</v>
      </c>
      <c r="Y201" s="45"/>
      <c r="Z201" s="45">
        <v>3500</v>
      </c>
      <c r="AA201" s="45">
        <v>3125.5</v>
      </c>
      <c r="AB201" s="45">
        <v>3863.79</v>
      </c>
      <c r="AC201" s="45">
        <v>3000</v>
      </c>
      <c r="AD201" s="45">
        <v>3000</v>
      </c>
      <c r="AE201" s="45">
        <v>4000</v>
      </c>
      <c r="AF201" s="45">
        <v>4500</v>
      </c>
      <c r="AG201" s="45">
        <v>5657.25</v>
      </c>
      <c r="AH201" s="45">
        <v>8000</v>
      </c>
      <c r="AI201" s="45">
        <v>7500</v>
      </c>
      <c r="AJ201" s="45">
        <v>6015.88</v>
      </c>
      <c r="AK201" s="45">
        <v>8479.79</v>
      </c>
      <c r="AL201" s="45">
        <v>7716.45</v>
      </c>
      <c r="AM201" s="45">
        <v>7650</v>
      </c>
      <c r="AN201" s="45">
        <v>10264.48</v>
      </c>
      <c r="AO201" s="45">
        <v>6000</v>
      </c>
      <c r="AP201" s="45"/>
    </row>
    <row r="202" spans="1:42" ht="15">
      <c r="A202" s="93" t="s">
        <v>183</v>
      </c>
      <c r="B202" s="45">
        <v>8.5</v>
      </c>
      <c r="C202" s="45">
        <v>10.77</v>
      </c>
      <c r="D202" s="45">
        <v>15.37</v>
      </c>
      <c r="E202" s="45">
        <v>30.67</v>
      </c>
      <c r="F202" s="45">
        <v>56</v>
      </c>
      <c r="G202" s="45">
        <v>88</v>
      </c>
      <c r="H202" s="45">
        <v>88</v>
      </c>
      <c r="I202" s="45">
        <v>206.8</v>
      </c>
      <c r="J202" s="45">
        <v>395</v>
      </c>
      <c r="K202" s="45">
        <v>408</v>
      </c>
      <c r="L202" s="45">
        <v>1200</v>
      </c>
      <c r="M202" s="45">
        <v>850</v>
      </c>
      <c r="N202" s="45">
        <v>850.04</v>
      </c>
      <c r="O202" s="45">
        <v>940</v>
      </c>
      <c r="P202" s="45">
        <v>865.13</v>
      </c>
      <c r="Q202" s="45">
        <v>1600</v>
      </c>
      <c r="R202" s="45">
        <v>1189.28</v>
      </c>
      <c r="S202" s="45">
        <v>2434</v>
      </c>
      <c r="T202" s="45">
        <v>2466.61</v>
      </c>
      <c r="U202" s="45">
        <v>2210</v>
      </c>
      <c r="V202" s="45">
        <v>2500</v>
      </c>
      <c r="W202" s="45">
        <v>1800</v>
      </c>
      <c r="X202" s="45">
        <v>2180</v>
      </c>
      <c r="Y202" s="45">
        <v>3300</v>
      </c>
      <c r="Z202" s="45">
        <v>2573.01</v>
      </c>
      <c r="AA202" s="45">
        <v>2134.08</v>
      </c>
      <c r="AB202" s="45">
        <v>2405.83</v>
      </c>
      <c r="AC202" s="45">
        <v>2859.9</v>
      </c>
      <c r="AD202" s="45">
        <v>4404.97</v>
      </c>
      <c r="AE202" s="45">
        <v>5041.61</v>
      </c>
      <c r="AF202" s="45">
        <v>5540.68</v>
      </c>
      <c r="AG202" s="45">
        <v>6342.54</v>
      </c>
      <c r="AH202" s="45">
        <v>7025.88</v>
      </c>
      <c r="AI202" s="45">
        <v>6493.49</v>
      </c>
      <c r="AJ202" s="45">
        <v>5196.8</v>
      </c>
      <c r="AK202" s="45">
        <v>5962.54</v>
      </c>
      <c r="AL202" s="45">
        <v>7003.67</v>
      </c>
      <c r="AM202" s="45">
        <v>7204.67</v>
      </c>
      <c r="AN202" s="45">
        <v>7103.09</v>
      </c>
      <c r="AO202" s="45">
        <v>6793.54</v>
      </c>
      <c r="AP202" s="45">
        <v>8048.02</v>
      </c>
    </row>
    <row r="203" spans="1:42" ht="15">
      <c r="A203" s="93" t="s">
        <v>181</v>
      </c>
      <c r="B203" s="45">
        <v>8.92</v>
      </c>
      <c r="C203" s="45">
        <v>10.78</v>
      </c>
      <c r="D203" s="45">
        <v>15.3</v>
      </c>
      <c r="E203" s="45">
        <v>30.99</v>
      </c>
      <c r="F203" s="45">
        <v>38.06</v>
      </c>
      <c r="G203" s="45">
        <v>45.05</v>
      </c>
      <c r="H203" s="45">
        <v>166.01</v>
      </c>
      <c r="I203" s="45">
        <v>437.85</v>
      </c>
      <c r="J203" s="45">
        <v>638.82</v>
      </c>
      <c r="K203" s="45">
        <v>678.53</v>
      </c>
      <c r="L203" s="45">
        <v>760</v>
      </c>
      <c r="M203" s="45">
        <v>810.23</v>
      </c>
      <c r="N203" s="45">
        <v>899.88</v>
      </c>
      <c r="O203" s="45">
        <v>940</v>
      </c>
      <c r="P203" s="45">
        <v>910</v>
      </c>
      <c r="Q203" s="45">
        <v>1992.59</v>
      </c>
      <c r="R203" s="45">
        <v>2200</v>
      </c>
      <c r="S203" s="45">
        <v>1801.83</v>
      </c>
      <c r="T203" s="45">
        <v>2213.46</v>
      </c>
      <c r="U203" s="45">
        <v>2290.58</v>
      </c>
      <c r="V203" s="45">
        <v>1827.29</v>
      </c>
      <c r="W203" s="45">
        <v>1600.17</v>
      </c>
      <c r="X203" s="45">
        <v>2095.63</v>
      </c>
      <c r="Y203" s="45">
        <v>2983.29</v>
      </c>
      <c r="Z203" s="45">
        <v>2305.42</v>
      </c>
      <c r="AA203" s="45">
        <v>2750.49</v>
      </c>
      <c r="AB203" s="45">
        <v>2655.18</v>
      </c>
      <c r="AC203" s="45">
        <v>2660.95</v>
      </c>
      <c r="AD203" s="45">
        <v>6895.59</v>
      </c>
      <c r="AE203" s="45">
        <v>3375.35</v>
      </c>
      <c r="AF203" s="45">
        <v>3757.54</v>
      </c>
      <c r="AG203" s="45">
        <v>6521.86</v>
      </c>
      <c r="AH203" s="45">
        <v>6906.98</v>
      </c>
      <c r="AI203" s="45">
        <v>6077.81</v>
      </c>
      <c r="AJ203" s="45">
        <v>5235.18</v>
      </c>
      <c r="AK203" s="45">
        <v>5688.66</v>
      </c>
      <c r="AL203" s="45">
        <v>7010.74</v>
      </c>
      <c r="AM203" s="45">
        <v>6708.57</v>
      </c>
      <c r="AN203" s="45">
        <v>6707.9</v>
      </c>
      <c r="AO203" s="45">
        <v>6808.39</v>
      </c>
      <c r="AP203" s="45">
        <v>7631.51</v>
      </c>
    </row>
    <row r="204" spans="1:42" ht="15">
      <c r="A204" s="93" t="s">
        <v>182</v>
      </c>
      <c r="B204" s="45">
        <v>7.52</v>
      </c>
      <c r="C204" s="45">
        <v>10.8</v>
      </c>
      <c r="D204" s="45">
        <v>15.61</v>
      </c>
      <c r="E204" s="45">
        <v>36.08</v>
      </c>
      <c r="F204" s="45">
        <v>61.17</v>
      </c>
      <c r="G204" s="45">
        <v>86.22</v>
      </c>
      <c r="H204" s="45">
        <v>165.13</v>
      </c>
      <c r="I204" s="45">
        <v>433.65</v>
      </c>
      <c r="J204" s="45">
        <v>886.54</v>
      </c>
      <c r="K204" s="45">
        <v>980</v>
      </c>
      <c r="L204" s="45">
        <v>733.4</v>
      </c>
      <c r="M204" s="45">
        <v>852.93</v>
      </c>
      <c r="N204" s="45">
        <v>889.89</v>
      </c>
      <c r="O204" s="45">
        <v>995.56</v>
      </c>
      <c r="P204" s="45">
        <v>876.33</v>
      </c>
      <c r="Q204" s="45">
        <v>2049.36</v>
      </c>
      <c r="R204" s="45">
        <v>2100</v>
      </c>
      <c r="S204" s="45">
        <v>2360.12</v>
      </c>
      <c r="T204" s="45">
        <v>2850</v>
      </c>
      <c r="U204" s="45">
        <v>2919.27</v>
      </c>
      <c r="V204" s="45">
        <v>1850</v>
      </c>
      <c r="W204" s="45">
        <v>1861.25</v>
      </c>
      <c r="X204" s="45">
        <v>2286.26</v>
      </c>
      <c r="Y204" s="45">
        <v>3150</v>
      </c>
      <c r="Z204" s="45">
        <v>2998.3</v>
      </c>
      <c r="AA204" s="45">
        <v>1500</v>
      </c>
      <c r="AB204" s="45">
        <v>2500</v>
      </c>
      <c r="AC204" s="45">
        <v>2628</v>
      </c>
      <c r="AD204" s="45">
        <v>2760</v>
      </c>
      <c r="AE204" s="45">
        <v>3550</v>
      </c>
      <c r="AF204" s="45">
        <v>6000</v>
      </c>
      <c r="AG204" s="45">
        <v>6000</v>
      </c>
      <c r="AH204" s="45">
        <v>7000</v>
      </c>
      <c r="AI204" s="45">
        <v>6724.74</v>
      </c>
      <c r="AJ204" s="45">
        <v>6100</v>
      </c>
      <c r="AK204" s="45">
        <v>5765.74</v>
      </c>
      <c r="AL204" s="45">
        <v>6800</v>
      </c>
      <c r="AM204" s="45">
        <v>7116.99</v>
      </c>
      <c r="AN204" s="45">
        <v>6967.94</v>
      </c>
      <c r="AO204" s="45">
        <v>0</v>
      </c>
      <c r="AP204" s="45">
        <v>7235.26</v>
      </c>
    </row>
    <row r="205" spans="1:42" ht="15">
      <c r="A205" s="93" t="s">
        <v>185</v>
      </c>
      <c r="B205" s="45"/>
      <c r="C205" s="45"/>
      <c r="D205" s="45"/>
      <c r="E205" s="45"/>
      <c r="F205" s="45">
        <v>50</v>
      </c>
      <c r="G205" s="45">
        <v>180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</row>
    <row r="206" spans="1:42" ht="15">
      <c r="A206" s="93" t="s">
        <v>186</v>
      </c>
      <c r="B206" s="45">
        <v>8</v>
      </c>
      <c r="C206" s="45"/>
      <c r="D206" s="45">
        <v>14.27</v>
      </c>
      <c r="E206" s="45">
        <v>26.4</v>
      </c>
      <c r="F206" s="45"/>
      <c r="G206" s="45">
        <v>88</v>
      </c>
      <c r="H206" s="45">
        <v>216.5</v>
      </c>
      <c r="I206" s="45">
        <v>530</v>
      </c>
      <c r="J206" s="45">
        <v>1183.33</v>
      </c>
      <c r="K206" s="45">
        <v>1184.24</v>
      </c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</row>
    <row r="207" spans="1:42" ht="15">
      <c r="A207" s="93" t="s">
        <v>187</v>
      </c>
      <c r="B207" s="45"/>
      <c r="C207" s="45">
        <v>10.81</v>
      </c>
      <c r="D207" s="45">
        <v>14.46</v>
      </c>
      <c r="E207" s="45"/>
      <c r="F207" s="45">
        <v>42.91</v>
      </c>
      <c r="G207" s="45">
        <v>86.88</v>
      </c>
      <c r="H207" s="45">
        <v>165</v>
      </c>
      <c r="I207" s="45">
        <v>500</v>
      </c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</row>
    <row r="208" spans="1:42" ht="15">
      <c r="A208" s="93" t="s">
        <v>188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>
        <v>1650</v>
      </c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>
        <v>6600</v>
      </c>
      <c r="AL208" s="45">
        <v>5800</v>
      </c>
      <c r="AM208" s="45">
        <v>5750</v>
      </c>
      <c r="AN208" s="45">
        <v>5850</v>
      </c>
      <c r="AO208" s="45"/>
      <c r="AP208" s="45"/>
    </row>
    <row r="209" spans="1:42" ht="15">
      <c r="A209" s="93" t="s">
        <v>189</v>
      </c>
      <c r="B209" s="45"/>
      <c r="C209" s="45"/>
      <c r="D209" s="45"/>
      <c r="E209" s="45"/>
      <c r="F209" s="45">
        <v>56</v>
      </c>
      <c r="G209" s="45"/>
      <c r="H209" s="45"/>
      <c r="I209" s="45">
        <v>375</v>
      </c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>
        <v>1800</v>
      </c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</row>
    <row r="210" spans="1:42" ht="15">
      <c r="A210" s="93" t="s">
        <v>191</v>
      </c>
      <c r="B210" s="45">
        <v>12</v>
      </c>
      <c r="C210" s="45">
        <v>10.5</v>
      </c>
      <c r="D210" s="45"/>
      <c r="E210" s="45">
        <v>27.2</v>
      </c>
      <c r="F210" s="45"/>
      <c r="G210" s="45"/>
      <c r="H210" s="45">
        <v>130</v>
      </c>
      <c r="I210" s="45">
        <v>215.55</v>
      </c>
      <c r="J210" s="45">
        <v>550</v>
      </c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>
        <v>3200</v>
      </c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</row>
    <row r="211" spans="1:42" ht="15">
      <c r="A211" s="93" t="s">
        <v>192</v>
      </c>
      <c r="B211" s="45"/>
      <c r="C211" s="45"/>
      <c r="D211" s="45">
        <v>15.71</v>
      </c>
      <c r="E211" s="45"/>
      <c r="F211" s="45">
        <v>42</v>
      </c>
      <c r="G211" s="45">
        <v>88</v>
      </c>
      <c r="H211" s="45"/>
      <c r="I211" s="45"/>
      <c r="J211" s="45"/>
      <c r="K211" s="45"/>
      <c r="L211" s="45"/>
      <c r="M211" s="45">
        <v>960</v>
      </c>
      <c r="N211" s="45"/>
      <c r="O211" s="45"/>
      <c r="P211" s="45"/>
      <c r="Q211" s="45"/>
      <c r="R211" s="45"/>
      <c r="S211" s="45">
        <v>6000</v>
      </c>
      <c r="T211" s="45">
        <v>3000</v>
      </c>
      <c r="U211" s="45">
        <v>2830</v>
      </c>
      <c r="V211" s="45"/>
      <c r="W211" s="45"/>
      <c r="X211" s="45">
        <v>2666.66</v>
      </c>
      <c r="Y211" s="45"/>
      <c r="Z211" s="45"/>
      <c r="AA211" s="45"/>
      <c r="AB211" s="45"/>
      <c r="AC211" s="45"/>
      <c r="AD211" s="45"/>
      <c r="AE211" s="45"/>
      <c r="AF211" s="45"/>
      <c r="AG211" s="45">
        <v>0</v>
      </c>
      <c r="AH211" s="45"/>
      <c r="AI211" s="45"/>
      <c r="AJ211" s="45"/>
      <c r="AK211" s="45"/>
      <c r="AL211" s="45"/>
      <c r="AM211" s="45"/>
      <c r="AN211" s="45"/>
      <c r="AO211" s="45"/>
      <c r="AP211" s="45"/>
    </row>
    <row r="212" spans="1:42" ht="15">
      <c r="A212" s="93" t="s">
        <v>193</v>
      </c>
      <c r="B212" s="45">
        <v>14</v>
      </c>
      <c r="C212" s="45">
        <v>15.98</v>
      </c>
      <c r="D212" s="45">
        <v>18.67</v>
      </c>
      <c r="E212" s="45"/>
      <c r="F212" s="45"/>
      <c r="G212" s="45">
        <v>102.46</v>
      </c>
      <c r="H212" s="45">
        <v>400</v>
      </c>
      <c r="I212" s="45">
        <v>260</v>
      </c>
      <c r="J212" s="45">
        <v>597.86</v>
      </c>
      <c r="K212" s="45">
        <v>700</v>
      </c>
      <c r="L212" s="45">
        <v>700</v>
      </c>
      <c r="M212" s="45">
        <v>1000</v>
      </c>
      <c r="N212" s="45">
        <v>1095</v>
      </c>
      <c r="O212" s="45">
        <v>2325</v>
      </c>
      <c r="P212" s="45">
        <v>1200</v>
      </c>
      <c r="Q212" s="45">
        <v>5000</v>
      </c>
      <c r="R212" s="45">
        <v>1996</v>
      </c>
      <c r="S212" s="45">
        <v>2212</v>
      </c>
      <c r="T212" s="45">
        <v>2535.71</v>
      </c>
      <c r="U212" s="45">
        <v>2354</v>
      </c>
      <c r="V212" s="45">
        <v>3800</v>
      </c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</row>
    <row r="213" spans="1:42" ht="15">
      <c r="A213" s="93" t="s">
        <v>194</v>
      </c>
      <c r="B213" s="45"/>
      <c r="C213" s="45">
        <v>12</v>
      </c>
      <c r="D213" s="45">
        <v>17.67</v>
      </c>
      <c r="E213" s="45"/>
      <c r="F213" s="45"/>
      <c r="G213" s="45"/>
      <c r="H213" s="45">
        <v>156.67</v>
      </c>
      <c r="I213" s="45">
        <v>408</v>
      </c>
      <c r="J213" s="45"/>
      <c r="K213" s="45">
        <v>1500</v>
      </c>
      <c r="L213" s="45"/>
      <c r="M213" s="45"/>
      <c r="N213" s="45">
        <v>800</v>
      </c>
      <c r="O213" s="45">
        <v>838</v>
      </c>
      <c r="P213" s="45">
        <v>862.96</v>
      </c>
      <c r="Q213" s="45"/>
      <c r="R213" s="45"/>
      <c r="S213" s="45"/>
      <c r="T213" s="45"/>
      <c r="U213" s="45">
        <v>2300</v>
      </c>
      <c r="V213" s="45"/>
      <c r="W213" s="45"/>
      <c r="X213" s="45">
        <v>2412.09</v>
      </c>
      <c r="Y213" s="45"/>
      <c r="Z213" s="45"/>
      <c r="AA213" s="45"/>
      <c r="AB213" s="45"/>
      <c r="AC213" s="45"/>
      <c r="AD213" s="45">
        <v>4500</v>
      </c>
      <c r="AE213" s="45">
        <v>4871.78</v>
      </c>
      <c r="AF213" s="45"/>
      <c r="AG213" s="45">
        <v>6500</v>
      </c>
      <c r="AH213" s="45">
        <v>6400</v>
      </c>
      <c r="AI213" s="45">
        <v>5805.32</v>
      </c>
      <c r="AJ213" s="45">
        <v>6900</v>
      </c>
      <c r="AK213" s="45">
        <v>0</v>
      </c>
      <c r="AL213" s="45"/>
      <c r="AM213" s="45"/>
      <c r="AN213" s="45"/>
      <c r="AO213" s="45"/>
      <c r="AP213" s="45"/>
    </row>
    <row r="214" spans="1:42" ht="15">
      <c r="A214" s="93" t="s">
        <v>13</v>
      </c>
      <c r="B214" s="45"/>
      <c r="C214" s="45"/>
      <c r="D214" s="45"/>
      <c r="E214" s="45"/>
      <c r="F214" s="45"/>
      <c r="G214" s="45"/>
      <c r="H214" s="45">
        <v>400</v>
      </c>
      <c r="I214" s="45"/>
      <c r="J214" s="45">
        <v>900</v>
      </c>
      <c r="K214" s="45">
        <v>1383.75</v>
      </c>
      <c r="L214" s="45">
        <v>1072.73</v>
      </c>
      <c r="M214" s="45">
        <v>2000</v>
      </c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</row>
    <row r="215" spans="1:42" ht="15">
      <c r="A215" s="93" t="s">
        <v>195</v>
      </c>
      <c r="B215" s="45">
        <v>12</v>
      </c>
      <c r="C215" s="45"/>
      <c r="D215" s="45">
        <v>13.66</v>
      </c>
      <c r="E215" s="45">
        <v>30</v>
      </c>
      <c r="F215" s="45"/>
      <c r="G215" s="45">
        <v>87</v>
      </c>
      <c r="H215" s="45"/>
      <c r="I215" s="45">
        <v>451.88</v>
      </c>
      <c r="J215" s="45"/>
      <c r="K215" s="45"/>
      <c r="L215" s="45"/>
      <c r="M215" s="45"/>
      <c r="N215" s="45"/>
      <c r="O215" s="45"/>
      <c r="P215" s="45">
        <v>1100</v>
      </c>
      <c r="Q215" s="45">
        <v>3000</v>
      </c>
      <c r="R215" s="45">
        <v>6000</v>
      </c>
      <c r="S215" s="45">
        <v>6000</v>
      </c>
      <c r="T215" s="45"/>
      <c r="U215" s="45"/>
      <c r="V215" s="45"/>
      <c r="W215" s="45">
        <v>3500</v>
      </c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</row>
    <row r="216" spans="1:42" ht="15">
      <c r="A216" s="93" t="s">
        <v>196</v>
      </c>
      <c r="B216" s="45"/>
      <c r="C216" s="45">
        <v>10.98</v>
      </c>
      <c r="D216" s="45"/>
      <c r="E216" s="45">
        <v>31</v>
      </c>
      <c r="F216" s="45">
        <v>70</v>
      </c>
      <c r="G216" s="45">
        <v>79</v>
      </c>
      <c r="H216" s="45">
        <v>109.61</v>
      </c>
      <c r="I216" s="45">
        <v>414</v>
      </c>
      <c r="J216" s="45"/>
      <c r="K216" s="45"/>
      <c r="L216" s="45">
        <v>750</v>
      </c>
      <c r="M216" s="45"/>
      <c r="N216" s="45">
        <v>1000</v>
      </c>
      <c r="O216" s="45"/>
      <c r="P216" s="45"/>
      <c r="Q216" s="45"/>
      <c r="R216" s="45">
        <v>1500</v>
      </c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</row>
    <row r="217" spans="1:42" ht="15">
      <c r="A217" s="93" t="s">
        <v>197</v>
      </c>
      <c r="B217" s="45">
        <v>13.08</v>
      </c>
      <c r="C217" s="45">
        <v>10.65</v>
      </c>
      <c r="D217" s="45">
        <v>13.91</v>
      </c>
      <c r="E217" s="45"/>
      <c r="F217" s="45">
        <v>56</v>
      </c>
      <c r="G217" s="45"/>
      <c r="H217" s="45"/>
      <c r="I217" s="45"/>
      <c r="J217" s="45"/>
      <c r="K217" s="45">
        <v>3087</v>
      </c>
      <c r="L217" s="45">
        <v>775</v>
      </c>
      <c r="M217" s="45">
        <v>800</v>
      </c>
      <c r="N217" s="45">
        <v>900</v>
      </c>
      <c r="O217" s="45">
        <v>855.97</v>
      </c>
      <c r="P217" s="45">
        <v>850</v>
      </c>
      <c r="Q217" s="45"/>
      <c r="R217" s="45"/>
      <c r="S217" s="45"/>
      <c r="T217" s="45">
        <v>2500</v>
      </c>
      <c r="U217" s="45"/>
      <c r="V217" s="45">
        <v>2167</v>
      </c>
      <c r="W217" s="45">
        <v>1200</v>
      </c>
      <c r="X217" s="45"/>
      <c r="Y217" s="45"/>
      <c r="Z217" s="45">
        <v>1133.17</v>
      </c>
      <c r="AA217" s="45">
        <v>2680</v>
      </c>
      <c r="AB217" s="45"/>
      <c r="AC217" s="45"/>
      <c r="AD217" s="45"/>
      <c r="AE217" s="45">
        <v>5000</v>
      </c>
      <c r="AF217" s="45"/>
      <c r="AG217" s="45">
        <v>6000</v>
      </c>
      <c r="AH217" s="45">
        <v>7291.97</v>
      </c>
      <c r="AI217" s="45">
        <v>6650</v>
      </c>
      <c r="AJ217" s="45">
        <v>5875.49</v>
      </c>
      <c r="AK217" s="45">
        <v>6006.84</v>
      </c>
      <c r="AL217" s="45">
        <v>7619.21</v>
      </c>
      <c r="AM217" s="45">
        <v>6680.63</v>
      </c>
      <c r="AN217" s="45">
        <v>6915.1</v>
      </c>
      <c r="AO217" s="45">
        <v>6848.8</v>
      </c>
      <c r="AP217" s="45"/>
    </row>
    <row r="218" spans="1:42" ht="15">
      <c r="A218" s="93" t="s">
        <v>198</v>
      </c>
      <c r="B218" s="45"/>
      <c r="C218" s="45"/>
      <c r="D218" s="45"/>
      <c r="E218" s="45"/>
      <c r="F218" s="45">
        <v>56</v>
      </c>
      <c r="G218" s="45">
        <v>70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</row>
    <row r="219" spans="1:42" ht="15">
      <c r="A219" s="93" t="s">
        <v>199</v>
      </c>
      <c r="B219" s="45">
        <v>9</v>
      </c>
      <c r="C219" s="45">
        <v>10.67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</row>
    <row r="220" spans="1:42" ht="15">
      <c r="A220" s="93" t="s">
        <v>200</v>
      </c>
      <c r="B220" s="45">
        <v>12</v>
      </c>
      <c r="C220" s="45">
        <v>13.65</v>
      </c>
      <c r="D220" s="45">
        <v>16.5</v>
      </c>
      <c r="E220" s="45"/>
      <c r="F220" s="45">
        <v>56</v>
      </c>
      <c r="G220" s="45">
        <v>88</v>
      </c>
      <c r="H220" s="45">
        <v>165</v>
      </c>
      <c r="I220" s="45">
        <v>408</v>
      </c>
      <c r="J220" s="45">
        <v>700</v>
      </c>
      <c r="K220" s="45">
        <v>986</v>
      </c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>
        <v>2300</v>
      </c>
      <c r="AB220" s="45"/>
      <c r="AC220" s="45"/>
      <c r="AD220" s="45"/>
      <c r="AE220" s="45"/>
      <c r="AF220" s="45"/>
      <c r="AG220" s="45">
        <v>5668.9</v>
      </c>
      <c r="AH220" s="45">
        <v>7502.3</v>
      </c>
      <c r="AI220" s="45">
        <v>6520.1</v>
      </c>
      <c r="AJ220" s="45">
        <v>6500</v>
      </c>
      <c r="AK220" s="45">
        <v>3628.39</v>
      </c>
      <c r="AL220" s="45">
        <v>7000</v>
      </c>
      <c r="AM220" s="45">
        <v>7151.71</v>
      </c>
      <c r="AN220" s="45">
        <v>6446.87</v>
      </c>
      <c r="AO220" s="45">
        <v>6637.15</v>
      </c>
      <c r="AP220" s="45">
        <v>6178.41</v>
      </c>
    </row>
    <row r="221" spans="1:42" ht="15">
      <c r="A221" s="93" t="s">
        <v>201</v>
      </c>
      <c r="B221" s="45">
        <v>6.4</v>
      </c>
      <c r="C221" s="45">
        <v>10.77</v>
      </c>
      <c r="D221" s="45">
        <v>15.2</v>
      </c>
      <c r="E221" s="45">
        <v>32.09</v>
      </c>
      <c r="F221" s="45">
        <v>56.08</v>
      </c>
      <c r="G221" s="45">
        <v>88.1</v>
      </c>
      <c r="H221" s="45">
        <v>169.08</v>
      </c>
      <c r="I221" s="45">
        <v>550.72</v>
      </c>
      <c r="J221" s="45">
        <v>778.72</v>
      </c>
      <c r="K221" s="45">
        <v>984.32</v>
      </c>
      <c r="L221" s="45">
        <v>829.8</v>
      </c>
      <c r="M221" s="45">
        <v>1587.29</v>
      </c>
      <c r="N221" s="45">
        <v>1200</v>
      </c>
      <c r="O221" s="45">
        <v>1100</v>
      </c>
      <c r="P221" s="45">
        <v>850</v>
      </c>
      <c r="Q221" s="45">
        <v>960</v>
      </c>
      <c r="R221" s="45">
        <v>2166</v>
      </c>
      <c r="S221" s="45">
        <v>2052.76</v>
      </c>
      <c r="T221" s="45">
        <v>2148.55</v>
      </c>
      <c r="U221" s="45">
        <v>2100</v>
      </c>
      <c r="V221" s="45">
        <v>1906.86</v>
      </c>
      <c r="W221" s="45">
        <v>2169.79</v>
      </c>
      <c r="X221" s="45">
        <v>2206.19</v>
      </c>
      <c r="Y221" s="45">
        <v>2223.94</v>
      </c>
      <c r="Z221" s="45">
        <v>2200</v>
      </c>
      <c r="AA221" s="45">
        <v>2795.19</v>
      </c>
      <c r="AB221" s="45"/>
      <c r="AC221" s="45"/>
      <c r="AD221" s="45"/>
      <c r="AE221" s="45"/>
      <c r="AF221" s="45">
        <v>5500</v>
      </c>
      <c r="AG221" s="45"/>
      <c r="AH221" s="45"/>
      <c r="AI221" s="45"/>
      <c r="AJ221" s="45"/>
      <c r="AK221" s="45"/>
      <c r="AL221" s="45">
        <v>7500</v>
      </c>
      <c r="AM221" s="45">
        <v>6701.08</v>
      </c>
      <c r="AN221" s="45">
        <v>6500</v>
      </c>
      <c r="AO221" s="45">
        <v>7899.45</v>
      </c>
      <c r="AP221" s="45">
        <v>7150</v>
      </c>
    </row>
    <row r="222" spans="1:42" ht="15">
      <c r="A222" s="93" t="s">
        <v>202</v>
      </c>
      <c r="B222" s="45">
        <v>9.2</v>
      </c>
      <c r="C222" s="45">
        <v>10.8</v>
      </c>
      <c r="D222" s="45">
        <v>15.31</v>
      </c>
      <c r="E222" s="45">
        <v>33.03</v>
      </c>
      <c r="F222" s="45">
        <v>64.17</v>
      </c>
      <c r="G222" s="45">
        <v>88</v>
      </c>
      <c r="H222" s="45">
        <v>165</v>
      </c>
      <c r="I222" s="45">
        <v>403</v>
      </c>
      <c r="J222" s="45">
        <v>851.05</v>
      </c>
      <c r="K222" s="45">
        <v>986</v>
      </c>
      <c r="L222" s="45">
        <v>844.14</v>
      </c>
      <c r="M222" s="45">
        <v>845</v>
      </c>
      <c r="N222" s="45">
        <v>900</v>
      </c>
      <c r="O222" s="45">
        <v>940</v>
      </c>
      <c r="P222" s="45">
        <v>856</v>
      </c>
      <c r="Q222" s="45">
        <v>1401</v>
      </c>
      <c r="R222" s="45">
        <v>2150</v>
      </c>
      <c r="S222" s="45">
        <v>2340</v>
      </c>
      <c r="T222" s="45">
        <v>2304.85</v>
      </c>
      <c r="U222" s="45">
        <v>2300</v>
      </c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>
        <v>5600</v>
      </c>
      <c r="AG222" s="45">
        <v>8100</v>
      </c>
      <c r="AH222" s="45">
        <v>8700</v>
      </c>
      <c r="AI222" s="45">
        <v>6224.4</v>
      </c>
      <c r="AJ222" s="45">
        <v>4167.39</v>
      </c>
      <c r="AK222" s="45">
        <v>6314.34</v>
      </c>
      <c r="AL222" s="45">
        <v>6804.23</v>
      </c>
      <c r="AM222" s="45">
        <v>7150.03</v>
      </c>
      <c r="AN222" s="45">
        <v>6603.51</v>
      </c>
      <c r="AO222" s="45">
        <v>6819.07</v>
      </c>
      <c r="AP222" s="45">
        <v>10003.29</v>
      </c>
    </row>
    <row r="223" spans="1:42" ht="15">
      <c r="A223" s="93" t="s">
        <v>203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</row>
    <row r="224" spans="1:42" ht="15">
      <c r="A224" s="93" t="s">
        <v>204</v>
      </c>
      <c r="B224" s="45">
        <v>6.89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>
        <v>3200</v>
      </c>
      <c r="Z224" s="45"/>
      <c r="AA224" s="45">
        <v>1500</v>
      </c>
      <c r="AB224" s="45"/>
      <c r="AC224" s="45"/>
      <c r="AD224" s="45"/>
      <c r="AE224" s="45"/>
      <c r="AF224" s="45">
        <v>4841.26</v>
      </c>
      <c r="AG224" s="45">
        <v>6409.79</v>
      </c>
      <c r="AH224" s="45">
        <v>7013.95</v>
      </c>
      <c r="AI224" s="45">
        <v>5708.22</v>
      </c>
      <c r="AJ224" s="45">
        <v>5633.84</v>
      </c>
      <c r="AK224" s="45">
        <v>6314.34</v>
      </c>
      <c r="AL224" s="45">
        <v>7260.63</v>
      </c>
      <c r="AM224" s="45">
        <v>6855.09</v>
      </c>
      <c r="AN224" s="45">
        <v>6706.25</v>
      </c>
      <c r="AO224" s="45">
        <v>6647.19</v>
      </c>
      <c r="AP224" s="45">
        <v>6930.92</v>
      </c>
    </row>
    <row r="225" spans="1:42" ht="15">
      <c r="A225" s="93" t="s">
        <v>205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>
        <v>2850</v>
      </c>
      <c r="AK225" s="45">
        <v>0</v>
      </c>
      <c r="AL225" s="45"/>
      <c r="AM225" s="45"/>
      <c r="AN225" s="45"/>
      <c r="AO225" s="45"/>
      <c r="AP225" s="45"/>
    </row>
    <row r="226" spans="1:42" ht="15">
      <c r="A226" s="93" t="s">
        <v>206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>
        <v>800</v>
      </c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</row>
    <row r="227" ht="15">
      <c r="A227" s="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O2" sqref="AO2:AP9"/>
    </sheetView>
  </sheetViews>
  <sheetFormatPr defaultColWidth="11.421875" defaultRowHeight="15"/>
  <cols>
    <col min="1" max="1" width="26.7109375" style="0" customWidth="1"/>
  </cols>
  <sheetData>
    <row r="1" ht="15">
      <c r="A1" s="6" t="s">
        <v>207</v>
      </c>
    </row>
    <row r="2" spans="1:42" ht="15">
      <c r="A2" s="93" t="s">
        <v>208</v>
      </c>
      <c r="B2" s="88">
        <v>1980</v>
      </c>
      <c r="C2" s="88">
        <v>1981</v>
      </c>
      <c r="D2" s="88">
        <v>1982</v>
      </c>
      <c r="E2" s="88">
        <v>1983</v>
      </c>
      <c r="F2" s="88">
        <v>1984</v>
      </c>
      <c r="G2" s="88">
        <v>1985</v>
      </c>
      <c r="H2" s="88">
        <v>1986</v>
      </c>
      <c r="I2" s="88">
        <v>1987</v>
      </c>
      <c r="J2" s="88">
        <v>1988</v>
      </c>
      <c r="K2" s="88">
        <v>1989</v>
      </c>
      <c r="L2" s="88">
        <v>1990</v>
      </c>
      <c r="M2" s="88">
        <v>1991</v>
      </c>
      <c r="N2" s="88">
        <v>1992</v>
      </c>
      <c r="O2" s="88">
        <v>1993</v>
      </c>
      <c r="P2" s="88">
        <v>1994</v>
      </c>
      <c r="Q2" s="88">
        <v>1995</v>
      </c>
      <c r="R2" s="88">
        <v>1996</v>
      </c>
      <c r="S2" s="88">
        <v>1997</v>
      </c>
      <c r="T2" s="88">
        <v>1998</v>
      </c>
      <c r="U2" s="88">
        <v>1999</v>
      </c>
      <c r="V2" s="88">
        <v>2000</v>
      </c>
      <c r="W2" s="88">
        <v>2001</v>
      </c>
      <c r="X2" s="88">
        <v>2002</v>
      </c>
      <c r="Y2" s="88">
        <v>2003</v>
      </c>
      <c r="Z2" s="88">
        <v>2004</v>
      </c>
      <c r="AA2" s="88">
        <v>2005</v>
      </c>
      <c r="AB2" s="88">
        <v>2006</v>
      </c>
      <c r="AC2" s="88">
        <v>2007</v>
      </c>
      <c r="AD2" s="88">
        <v>2008</v>
      </c>
      <c r="AE2" s="88">
        <v>2009</v>
      </c>
      <c r="AF2" s="88">
        <v>2010</v>
      </c>
      <c r="AG2" s="88">
        <v>2011</v>
      </c>
      <c r="AH2" s="88">
        <v>2012</v>
      </c>
      <c r="AI2" s="88">
        <v>2013</v>
      </c>
      <c r="AJ2" s="88">
        <v>2014</v>
      </c>
      <c r="AK2" s="88">
        <v>2015</v>
      </c>
      <c r="AL2" s="88">
        <v>2016</v>
      </c>
      <c r="AM2" s="88">
        <v>2017</v>
      </c>
      <c r="AN2" s="88">
        <v>2018</v>
      </c>
      <c r="AO2" s="88">
        <v>2019</v>
      </c>
      <c r="AP2" s="88">
        <v>2020</v>
      </c>
    </row>
    <row r="3" spans="1:42" ht="15">
      <c r="A3" s="93" t="s">
        <v>171</v>
      </c>
      <c r="B3" s="37">
        <v>434696</v>
      </c>
      <c r="C3" s="37">
        <v>473726</v>
      </c>
      <c r="D3" s="37">
        <v>224893</v>
      </c>
      <c r="E3" s="37">
        <v>458641</v>
      </c>
      <c r="F3" s="37">
        <v>258534</v>
      </c>
      <c r="G3" s="37">
        <v>302934</v>
      </c>
      <c r="H3" s="37">
        <v>259978</v>
      </c>
      <c r="I3" s="37">
        <v>329125</v>
      </c>
      <c r="J3" s="37">
        <v>225723</v>
      </c>
      <c r="K3" s="37">
        <v>179558</v>
      </c>
      <c r="L3" s="37">
        <v>202631</v>
      </c>
      <c r="M3" s="37">
        <v>98348</v>
      </c>
      <c r="N3" s="37">
        <v>102640</v>
      </c>
      <c r="O3" s="37">
        <v>79077</v>
      </c>
      <c r="P3" s="37">
        <v>86872</v>
      </c>
      <c r="Q3" s="37">
        <v>107427</v>
      </c>
      <c r="R3" s="37">
        <v>144016</v>
      </c>
      <c r="S3" s="37">
        <v>117632</v>
      </c>
      <c r="T3" s="37">
        <v>128966</v>
      </c>
      <c r="U3" s="37">
        <v>190005.25</v>
      </c>
      <c r="V3" s="37">
        <v>115348.87</v>
      </c>
      <c r="W3" s="37">
        <v>136093.33</v>
      </c>
      <c r="X3" s="37">
        <v>82187.2</v>
      </c>
      <c r="Y3" s="37">
        <v>158429</v>
      </c>
      <c r="Z3" s="37">
        <v>223988.32</v>
      </c>
      <c r="AA3" s="37">
        <v>120751.6</v>
      </c>
      <c r="AB3" s="37">
        <v>96553.4</v>
      </c>
      <c r="AC3" s="37">
        <v>108700.75</v>
      </c>
      <c r="AD3" s="37">
        <v>88016.4</v>
      </c>
      <c r="AE3" s="37">
        <v>81709.72</v>
      </c>
      <c r="AF3" s="37">
        <v>100821.27</v>
      </c>
      <c r="AG3" s="37">
        <v>102392.54</v>
      </c>
      <c r="AH3" s="37">
        <v>178636.03</v>
      </c>
      <c r="AI3" s="37">
        <v>96369.92</v>
      </c>
      <c r="AJ3" s="37">
        <v>114774.65</v>
      </c>
      <c r="AK3" s="37">
        <v>137422.93</v>
      </c>
      <c r="AL3" s="37">
        <v>66711.47</v>
      </c>
      <c r="AM3" s="37">
        <v>46500.93</v>
      </c>
      <c r="AN3" s="37">
        <v>27556.65</v>
      </c>
      <c r="AO3" s="37">
        <v>29485.08</v>
      </c>
      <c r="AP3" s="37">
        <v>52767</v>
      </c>
    </row>
    <row r="4" spans="1:42" ht="15">
      <c r="A4" s="93" t="s">
        <v>172</v>
      </c>
      <c r="B4" s="37">
        <v>416250</v>
      </c>
      <c r="C4" s="37">
        <v>398820</v>
      </c>
      <c r="D4" s="37">
        <v>190140</v>
      </c>
      <c r="E4" s="37">
        <v>348838</v>
      </c>
      <c r="F4" s="37">
        <v>226710</v>
      </c>
      <c r="G4" s="37">
        <v>234004</v>
      </c>
      <c r="H4" s="37">
        <v>206192</v>
      </c>
      <c r="I4" s="37">
        <v>277211</v>
      </c>
      <c r="J4" s="37">
        <v>201206</v>
      </c>
      <c r="K4" s="37">
        <v>148898</v>
      </c>
      <c r="L4" s="37">
        <v>157199</v>
      </c>
      <c r="M4" s="37">
        <v>93704</v>
      </c>
      <c r="N4" s="37">
        <v>81102</v>
      </c>
      <c r="O4" s="37">
        <v>73443</v>
      </c>
      <c r="P4" s="37">
        <v>57676</v>
      </c>
      <c r="Q4" s="37">
        <v>96795</v>
      </c>
      <c r="R4" s="37">
        <v>120544</v>
      </c>
      <c r="S4" s="37">
        <v>96152</v>
      </c>
      <c r="T4" s="37">
        <v>123140</v>
      </c>
      <c r="U4" s="37">
        <v>166358.25</v>
      </c>
      <c r="V4" s="37">
        <v>84704.87</v>
      </c>
      <c r="W4" s="37">
        <v>112945.34</v>
      </c>
      <c r="X4" s="37">
        <v>52758.2</v>
      </c>
      <c r="Y4" s="37">
        <v>146597.35</v>
      </c>
      <c r="Z4" s="37">
        <v>212000.62</v>
      </c>
      <c r="AA4" s="37">
        <v>86947</v>
      </c>
      <c r="AB4" s="37">
        <v>69883.4</v>
      </c>
      <c r="AC4" s="37">
        <v>93140.75</v>
      </c>
      <c r="AD4" s="37">
        <v>65415</v>
      </c>
      <c r="AE4" s="37">
        <v>65343.64</v>
      </c>
      <c r="AF4" s="37">
        <v>83948.58</v>
      </c>
      <c r="AG4" s="37">
        <v>62799.79</v>
      </c>
      <c r="AH4" s="37">
        <v>172866.32</v>
      </c>
      <c r="AI4" s="37">
        <v>80454.1</v>
      </c>
      <c r="AJ4" s="37">
        <v>114573.65</v>
      </c>
      <c r="AK4" s="37">
        <v>128357.08</v>
      </c>
      <c r="AL4" s="37">
        <v>65755.47</v>
      </c>
      <c r="AM4" s="37">
        <v>44985.93</v>
      </c>
      <c r="AN4" s="37">
        <v>26709.06</v>
      </c>
      <c r="AO4" s="37">
        <v>27828.08</v>
      </c>
      <c r="AP4" s="37">
        <v>50414</v>
      </c>
    </row>
    <row r="5" spans="1:42" ht="15">
      <c r="A5" s="93" t="s">
        <v>173</v>
      </c>
      <c r="B5" s="37">
        <v>18446</v>
      </c>
      <c r="C5" s="37">
        <v>74906</v>
      </c>
      <c r="D5" s="37">
        <v>34753</v>
      </c>
      <c r="E5" s="37">
        <v>109803</v>
      </c>
      <c r="F5" s="37">
        <v>31824</v>
      </c>
      <c r="G5" s="37">
        <v>68930</v>
      </c>
      <c r="H5" s="37">
        <v>53786</v>
      </c>
      <c r="I5" s="37">
        <v>51914</v>
      </c>
      <c r="J5" s="37">
        <v>24517</v>
      </c>
      <c r="K5" s="37">
        <v>30660</v>
      </c>
      <c r="L5" s="37">
        <v>45432</v>
      </c>
      <c r="M5" s="37">
        <v>4644</v>
      </c>
      <c r="N5" s="37">
        <v>21538</v>
      </c>
      <c r="O5" s="37">
        <v>5634</v>
      </c>
      <c r="P5" s="37">
        <v>29196</v>
      </c>
      <c r="Q5" s="37">
        <v>10632</v>
      </c>
      <c r="R5" s="37">
        <v>23472</v>
      </c>
      <c r="S5" s="37">
        <v>21480</v>
      </c>
      <c r="T5" s="37">
        <v>5826</v>
      </c>
      <c r="U5" s="37">
        <v>23647</v>
      </c>
      <c r="V5" s="37">
        <v>30644</v>
      </c>
      <c r="W5" s="37">
        <v>23147.99</v>
      </c>
      <c r="X5" s="37">
        <v>29429</v>
      </c>
      <c r="Y5" s="37">
        <v>11831.65</v>
      </c>
      <c r="Z5" s="37">
        <v>11987.7</v>
      </c>
      <c r="AA5" s="37">
        <v>33804.6</v>
      </c>
      <c r="AB5" s="37">
        <v>26670</v>
      </c>
      <c r="AC5" s="37">
        <v>15560</v>
      </c>
      <c r="AD5" s="37">
        <v>22601.4</v>
      </c>
      <c r="AE5" s="37">
        <v>16366.08</v>
      </c>
      <c r="AF5" s="37">
        <v>16872.69</v>
      </c>
      <c r="AG5" s="37">
        <v>39592.75</v>
      </c>
      <c r="AH5" s="37">
        <v>5769.709999999992</v>
      </c>
      <c r="AI5" s="37">
        <v>15915.819999999992</v>
      </c>
      <c r="AJ5" s="37">
        <v>201</v>
      </c>
      <c r="AK5" s="37">
        <v>9065.849999999991</v>
      </c>
      <c r="AL5" s="37">
        <v>956</v>
      </c>
      <c r="AM5" s="37">
        <v>1515</v>
      </c>
      <c r="AN5" s="37">
        <v>847.59</v>
      </c>
      <c r="AO5" s="37">
        <v>1657</v>
      </c>
      <c r="AP5" s="37">
        <v>2353</v>
      </c>
    </row>
    <row r="6" spans="1:42" ht="15">
      <c r="A6" s="93" t="s">
        <v>174</v>
      </c>
      <c r="B6" s="37">
        <v>479692</v>
      </c>
      <c r="C6" s="37">
        <v>324170</v>
      </c>
      <c r="D6" s="37">
        <v>239108</v>
      </c>
      <c r="E6" s="37">
        <v>278936</v>
      </c>
      <c r="F6" s="37">
        <v>212324</v>
      </c>
      <c r="G6" s="37">
        <v>151585</v>
      </c>
      <c r="H6" s="37">
        <v>164218</v>
      </c>
      <c r="I6" s="37">
        <v>219785</v>
      </c>
      <c r="J6" s="37">
        <v>247642</v>
      </c>
      <c r="K6" s="37">
        <v>142108</v>
      </c>
      <c r="L6" s="37">
        <v>159384</v>
      </c>
      <c r="M6" s="37">
        <v>88173</v>
      </c>
      <c r="N6" s="37">
        <v>41033</v>
      </c>
      <c r="O6" s="37">
        <v>63885</v>
      </c>
      <c r="P6" s="37">
        <v>63924</v>
      </c>
      <c r="Q6" s="37">
        <v>113267</v>
      </c>
      <c r="R6" s="37">
        <v>181589.5</v>
      </c>
      <c r="S6" s="37">
        <v>163391</v>
      </c>
      <c r="T6" s="37">
        <v>171219</v>
      </c>
      <c r="U6" s="37">
        <v>262743.22</v>
      </c>
      <c r="V6" s="37">
        <v>96437.88</v>
      </c>
      <c r="W6" s="37">
        <v>111459.55</v>
      </c>
      <c r="X6" s="37">
        <v>52855.03</v>
      </c>
      <c r="Y6" s="37">
        <v>200587.19</v>
      </c>
      <c r="Z6" s="37">
        <v>230866.21</v>
      </c>
      <c r="AA6" s="37">
        <v>94417.13</v>
      </c>
      <c r="AB6" s="37">
        <v>73536.3</v>
      </c>
      <c r="AC6" s="37">
        <v>113334.25</v>
      </c>
      <c r="AD6" s="37">
        <v>95831.27</v>
      </c>
      <c r="AE6" s="37">
        <v>76749.77</v>
      </c>
      <c r="AF6" s="37">
        <v>97078.21</v>
      </c>
      <c r="AG6" s="37">
        <v>130922.49</v>
      </c>
      <c r="AH6" s="37">
        <v>257450.65</v>
      </c>
      <c r="AI6" s="37">
        <v>91788.1</v>
      </c>
      <c r="AJ6" s="37">
        <v>144411.81</v>
      </c>
      <c r="AK6" s="37">
        <v>126395.11</v>
      </c>
      <c r="AL6" s="37">
        <v>121766.66</v>
      </c>
      <c r="AM6" s="37">
        <v>70387.47</v>
      </c>
      <c r="AN6" s="37">
        <v>58674.87</v>
      </c>
      <c r="AO6" s="37">
        <v>51654.64</v>
      </c>
      <c r="AP6" s="37">
        <v>86793.16</v>
      </c>
    </row>
    <row r="7" spans="1:42" ht="15">
      <c r="A7" s="93" t="s">
        <v>175</v>
      </c>
      <c r="B7" s="37">
        <v>3445711</v>
      </c>
      <c r="C7" s="37">
        <v>2630007</v>
      </c>
      <c r="D7" s="37">
        <v>2741777</v>
      </c>
      <c r="E7" s="37">
        <v>6347635</v>
      </c>
      <c r="F7" s="37">
        <v>7609081</v>
      </c>
      <c r="G7" s="37">
        <v>9663177</v>
      </c>
      <c r="H7" s="37">
        <v>18363619</v>
      </c>
      <c r="I7" s="37">
        <v>49171413</v>
      </c>
      <c r="J7" s="37">
        <v>127233814</v>
      </c>
      <c r="K7" s="37">
        <v>89983222</v>
      </c>
      <c r="L7" s="37">
        <v>106065657</v>
      </c>
      <c r="M7" s="37">
        <v>62035999</v>
      </c>
      <c r="N7" s="37">
        <v>31760423</v>
      </c>
      <c r="O7" s="37">
        <v>50781494</v>
      </c>
      <c r="P7" s="37">
        <v>50389034</v>
      </c>
      <c r="Q7" s="37">
        <v>149079965</v>
      </c>
      <c r="R7" s="37">
        <v>362161918.11</v>
      </c>
      <c r="S7" s="37">
        <v>339483463.98</v>
      </c>
      <c r="T7" s="37">
        <v>373087681.71</v>
      </c>
      <c r="U7" s="37">
        <v>513295599.22</v>
      </c>
      <c r="V7" s="37">
        <v>155296158.19</v>
      </c>
      <c r="W7" s="37">
        <v>146504686.29</v>
      </c>
      <c r="X7" s="37">
        <v>94162869.4</v>
      </c>
      <c r="Y7" s="37">
        <v>455703802</v>
      </c>
      <c r="Z7" s="37">
        <v>543555221.5</v>
      </c>
      <c r="AA7" s="37">
        <v>212890857</v>
      </c>
      <c r="AB7" s="37">
        <v>171904248</v>
      </c>
      <c r="AC7" s="37">
        <v>267634360.64</v>
      </c>
      <c r="AD7" s="37">
        <v>355159270</v>
      </c>
      <c r="AE7" s="37">
        <v>322098960</v>
      </c>
      <c r="AF7" s="37">
        <v>421701650</v>
      </c>
      <c r="AG7" s="37">
        <v>732179590</v>
      </c>
      <c r="AH7" s="37">
        <v>1558163.72</v>
      </c>
      <c r="AI7" s="37">
        <v>518849</v>
      </c>
      <c r="AJ7" s="37">
        <v>770265.26</v>
      </c>
      <c r="AK7" s="37">
        <v>674199.72</v>
      </c>
      <c r="AL7" s="37">
        <v>743034.87</v>
      </c>
      <c r="AM7" s="37">
        <v>394217.14</v>
      </c>
      <c r="AN7" s="37">
        <v>391502.79</v>
      </c>
      <c r="AO7" s="37">
        <v>360412.2</v>
      </c>
      <c r="AP7" s="37">
        <v>687051.82</v>
      </c>
    </row>
    <row r="8" spans="1:42" ht="15">
      <c r="A8" s="93" t="s">
        <v>176</v>
      </c>
      <c r="B8" s="49">
        <v>1.152</v>
      </c>
      <c r="C8" s="49">
        <v>0.813</v>
      </c>
      <c r="D8" s="49">
        <v>1.258</v>
      </c>
      <c r="E8" s="49">
        <v>0.8</v>
      </c>
      <c r="F8" s="49">
        <v>0.937</v>
      </c>
      <c r="G8" s="49">
        <v>0.648</v>
      </c>
      <c r="H8" s="49">
        <v>0.796</v>
      </c>
      <c r="I8" s="49">
        <v>0.793</v>
      </c>
      <c r="J8" s="49">
        <v>1.231</v>
      </c>
      <c r="K8" s="49">
        <v>0.954</v>
      </c>
      <c r="L8" s="49">
        <v>1.014</v>
      </c>
      <c r="M8" s="49">
        <v>0.941</v>
      </c>
      <c r="N8" s="49">
        <v>0.506</v>
      </c>
      <c r="O8" s="49">
        <v>0.87</v>
      </c>
      <c r="P8" s="49">
        <v>1.108</v>
      </c>
      <c r="Q8" s="49">
        <v>1.17</v>
      </c>
      <c r="R8" s="49">
        <v>1.506</v>
      </c>
      <c r="S8" s="49">
        <v>1.7</v>
      </c>
      <c r="T8" s="49">
        <v>1.39</v>
      </c>
      <c r="U8" s="49">
        <v>1.58</v>
      </c>
      <c r="V8" s="49">
        <v>1.14</v>
      </c>
      <c r="W8" s="49">
        <v>0.99</v>
      </c>
      <c r="X8" s="49">
        <v>1</v>
      </c>
      <c r="Y8" s="49">
        <v>1.37</v>
      </c>
      <c r="Z8" s="49">
        <v>1.09</v>
      </c>
      <c r="AA8" s="49">
        <v>1.09</v>
      </c>
      <c r="AB8" s="49">
        <v>1.05</v>
      </c>
      <c r="AC8" s="49">
        <v>1.22</v>
      </c>
      <c r="AD8" s="49">
        <v>1.46</v>
      </c>
      <c r="AE8" s="49">
        <v>1.19</v>
      </c>
      <c r="AF8" s="49">
        <v>1.164</v>
      </c>
      <c r="AG8" s="49">
        <v>2.08</v>
      </c>
      <c r="AH8" s="49">
        <v>1.49</v>
      </c>
      <c r="AI8" s="49">
        <v>1.14</v>
      </c>
      <c r="AJ8" s="49">
        <v>1.26</v>
      </c>
      <c r="AK8" s="49">
        <v>0.98</v>
      </c>
      <c r="AL8" s="49">
        <v>1.85</v>
      </c>
      <c r="AM8" s="49">
        <v>1.56</v>
      </c>
      <c r="AN8" s="49">
        <v>2.2</v>
      </c>
      <c r="AO8" s="49">
        <v>1.86</v>
      </c>
      <c r="AP8" s="49">
        <v>1.72</v>
      </c>
    </row>
    <row r="9" spans="1:42" ht="15">
      <c r="A9" s="93" t="s">
        <v>177</v>
      </c>
      <c r="B9" s="37">
        <v>7.18</v>
      </c>
      <c r="C9" s="37">
        <v>8.11</v>
      </c>
      <c r="D9" s="37">
        <v>11.47</v>
      </c>
      <c r="E9" s="37">
        <v>22.76</v>
      </c>
      <c r="F9" s="37">
        <v>35.84</v>
      </c>
      <c r="G9" s="37">
        <v>63.75</v>
      </c>
      <c r="H9" s="37">
        <v>111.82</v>
      </c>
      <c r="I9" s="37">
        <v>223.73</v>
      </c>
      <c r="J9" s="37">
        <v>513.78</v>
      </c>
      <c r="K9" s="37">
        <v>633.2</v>
      </c>
      <c r="L9" s="37">
        <v>665.47</v>
      </c>
      <c r="M9" s="37">
        <v>703.57</v>
      </c>
      <c r="N9" s="37">
        <v>774.02</v>
      </c>
      <c r="O9" s="37">
        <v>794.89</v>
      </c>
      <c r="P9" s="37">
        <v>788.26</v>
      </c>
      <c r="Q9" s="37">
        <v>1316.18</v>
      </c>
      <c r="R9" s="37">
        <v>1994.4</v>
      </c>
      <c r="S9" s="37">
        <v>2077.74</v>
      </c>
      <c r="T9" s="37">
        <v>2179.01</v>
      </c>
      <c r="U9" s="37">
        <v>1953.6</v>
      </c>
      <c r="V9" s="37">
        <v>1610.32</v>
      </c>
      <c r="W9" s="37">
        <v>1314.42</v>
      </c>
      <c r="X9" s="37">
        <v>1781.53</v>
      </c>
      <c r="Y9" s="37">
        <v>2271.85</v>
      </c>
      <c r="Z9" s="37">
        <v>2354.42</v>
      </c>
      <c r="AA9" s="37">
        <v>2254.79</v>
      </c>
      <c r="AB9" s="37">
        <v>2337.68</v>
      </c>
      <c r="AC9" s="37">
        <v>2361.46</v>
      </c>
      <c r="AD9" s="37">
        <v>3706.09</v>
      </c>
      <c r="AE9" s="37">
        <v>4196.74</v>
      </c>
      <c r="AF9" s="37">
        <v>4343.94</v>
      </c>
      <c r="AG9" s="37">
        <v>5592.47</v>
      </c>
      <c r="AH9" s="37">
        <v>6052.28</v>
      </c>
      <c r="AI9" s="37">
        <v>5652.68</v>
      </c>
      <c r="AJ9" s="37">
        <v>5333.81</v>
      </c>
      <c r="AK9" s="37">
        <v>5334.06</v>
      </c>
      <c r="AL9" s="37">
        <v>6102.12</v>
      </c>
      <c r="AM9" s="37">
        <v>5600.67</v>
      </c>
      <c r="AN9" s="37">
        <v>6672.41</v>
      </c>
      <c r="AO9" s="37">
        <v>6977.34</v>
      </c>
      <c r="AP9" s="37">
        <v>7915.97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193"/>
  <sheetViews>
    <sheetView zoomScale="90" zoomScaleNormal="90" zoomScalePageLayoutView="0" workbookViewId="0" topLeftCell="A9">
      <pane xSplit="1" topLeftCell="AA1" activePane="topRight" state="frozen"/>
      <selection pane="topLeft" activeCell="A1" sqref="A1"/>
      <selection pane="topRight" activeCell="AO166" sqref="AO166"/>
    </sheetView>
  </sheetViews>
  <sheetFormatPr defaultColWidth="11.421875" defaultRowHeight="15"/>
  <cols>
    <col min="1" max="1" width="17.7109375" style="0" customWidth="1"/>
  </cols>
  <sheetData>
    <row r="1" ht="15">
      <c r="A1" s="6" t="s">
        <v>207</v>
      </c>
    </row>
    <row r="2" ht="15">
      <c r="A2" s="6"/>
    </row>
    <row r="3" ht="15">
      <c r="A3" s="6" t="s">
        <v>171</v>
      </c>
    </row>
    <row r="4" spans="1:42" ht="15">
      <c r="A4" s="93" t="s">
        <v>178</v>
      </c>
      <c r="B4" s="88">
        <v>1980</v>
      </c>
      <c r="C4" s="88">
        <v>1981</v>
      </c>
      <c r="D4" s="88">
        <v>1982</v>
      </c>
      <c r="E4" s="88">
        <v>1983</v>
      </c>
      <c r="F4" s="88">
        <v>1984</v>
      </c>
      <c r="G4" s="88">
        <v>1985</v>
      </c>
      <c r="H4" s="88">
        <v>1986</v>
      </c>
      <c r="I4" s="88">
        <v>1987</v>
      </c>
      <c r="J4" s="88">
        <v>1988</v>
      </c>
      <c r="K4" s="88">
        <v>1989</v>
      </c>
      <c r="L4" s="88">
        <v>1990</v>
      </c>
      <c r="M4" s="88">
        <v>1991</v>
      </c>
      <c r="N4" s="88">
        <v>1992</v>
      </c>
      <c r="O4" s="88">
        <v>1993</v>
      </c>
      <c r="P4" s="88">
        <v>1994</v>
      </c>
      <c r="Q4" s="88">
        <v>1995</v>
      </c>
      <c r="R4" s="88">
        <v>1996</v>
      </c>
      <c r="S4" s="88">
        <v>1997</v>
      </c>
      <c r="T4" s="88">
        <v>1998</v>
      </c>
      <c r="U4" s="88">
        <v>1999</v>
      </c>
      <c r="V4" s="88">
        <v>2000</v>
      </c>
      <c r="W4" s="88">
        <v>2001</v>
      </c>
      <c r="X4" s="88">
        <v>2002</v>
      </c>
      <c r="Y4" s="88">
        <v>2003</v>
      </c>
      <c r="Z4" s="88">
        <v>2004</v>
      </c>
      <c r="AA4" s="88">
        <v>2005</v>
      </c>
      <c r="AB4" s="88">
        <v>2006</v>
      </c>
      <c r="AC4" s="88">
        <v>2007</v>
      </c>
      <c r="AD4" s="88">
        <v>2008</v>
      </c>
      <c r="AE4" s="88">
        <v>2009</v>
      </c>
      <c r="AF4" s="88">
        <v>2010</v>
      </c>
      <c r="AG4" s="88">
        <v>2011</v>
      </c>
      <c r="AH4" s="88">
        <v>2012</v>
      </c>
      <c r="AI4" s="88">
        <v>2013</v>
      </c>
      <c r="AJ4" s="88">
        <v>2014</v>
      </c>
      <c r="AK4" s="88">
        <v>2015</v>
      </c>
      <c r="AL4" s="88">
        <v>2016</v>
      </c>
      <c r="AM4" s="88">
        <v>2017</v>
      </c>
      <c r="AN4" s="88">
        <v>2018</v>
      </c>
      <c r="AO4" s="88">
        <v>2019</v>
      </c>
      <c r="AP4" s="88">
        <v>2020</v>
      </c>
    </row>
    <row r="5" spans="1:42" ht="15">
      <c r="A5" s="93" t="s">
        <v>179</v>
      </c>
      <c r="B5" s="43">
        <v>147689</v>
      </c>
      <c r="C5" s="43">
        <v>109661</v>
      </c>
      <c r="D5" s="43">
        <v>54762</v>
      </c>
      <c r="E5" s="43">
        <v>129555</v>
      </c>
      <c r="F5" s="43">
        <v>80064</v>
      </c>
      <c r="G5" s="43">
        <v>132719</v>
      </c>
      <c r="H5" s="43">
        <v>154117</v>
      </c>
      <c r="I5" s="43">
        <v>187621</v>
      </c>
      <c r="J5" s="43">
        <v>48964</v>
      </c>
      <c r="K5" s="43">
        <v>46780</v>
      </c>
      <c r="L5" s="43">
        <v>103927</v>
      </c>
      <c r="M5" s="43">
        <v>53147</v>
      </c>
      <c r="N5" s="43">
        <v>61898</v>
      </c>
      <c r="O5" s="43">
        <v>47622</v>
      </c>
      <c r="P5" s="43">
        <v>40787</v>
      </c>
      <c r="Q5" s="43">
        <v>40143</v>
      </c>
      <c r="R5" s="43">
        <v>34094</v>
      </c>
      <c r="S5" s="43">
        <v>22931</v>
      </c>
      <c r="T5" s="43">
        <v>53025</v>
      </c>
      <c r="U5" s="43">
        <v>53461</v>
      </c>
      <c r="V5" s="43">
        <v>39242</v>
      </c>
      <c r="W5" s="43">
        <v>63292</v>
      </c>
      <c r="X5" s="43">
        <v>44058</v>
      </c>
      <c r="Y5" s="43">
        <v>58068</v>
      </c>
      <c r="Z5" s="43">
        <v>65921</v>
      </c>
      <c r="AA5" s="43">
        <v>41919</v>
      </c>
      <c r="AB5" s="43">
        <v>48094</v>
      </c>
      <c r="AC5" s="43">
        <v>43400</v>
      </c>
      <c r="AD5" s="43">
        <v>34413</v>
      </c>
      <c r="AE5" s="43">
        <v>35703</v>
      </c>
      <c r="AF5" s="43">
        <v>45691.5</v>
      </c>
      <c r="AG5" s="43">
        <v>8197.47</v>
      </c>
      <c r="AH5" s="43">
        <v>5500</v>
      </c>
      <c r="AI5" s="43">
        <v>23467.97</v>
      </c>
      <c r="AJ5" s="43">
        <v>38994.92</v>
      </c>
      <c r="AK5" s="43">
        <v>76465.98</v>
      </c>
      <c r="AL5" s="43">
        <v>15904.07</v>
      </c>
      <c r="AM5" s="43">
        <v>16221.5</v>
      </c>
      <c r="AN5" s="43">
        <v>2610</v>
      </c>
      <c r="AO5" s="43">
        <v>7727</v>
      </c>
      <c r="AP5" s="43">
        <v>9172</v>
      </c>
    </row>
    <row r="6" spans="1:42" ht="15">
      <c r="A6" s="93" t="s">
        <v>202</v>
      </c>
      <c r="B6" s="43">
        <v>61291</v>
      </c>
      <c r="C6" s="43">
        <v>71114</v>
      </c>
      <c r="D6" s="43">
        <v>26493</v>
      </c>
      <c r="E6" s="43">
        <v>45207</v>
      </c>
      <c r="F6" s="43">
        <v>16757</v>
      </c>
      <c r="G6" s="43">
        <v>8357</v>
      </c>
      <c r="H6" s="43">
        <v>14994</v>
      </c>
      <c r="I6" s="43">
        <v>19596</v>
      </c>
      <c r="J6" s="43">
        <v>19295</v>
      </c>
      <c r="K6" s="43">
        <v>23367</v>
      </c>
      <c r="L6" s="43">
        <v>31968</v>
      </c>
      <c r="M6" s="43">
        <v>7668</v>
      </c>
      <c r="N6" s="43">
        <v>3992</v>
      </c>
      <c r="O6" s="43">
        <v>7952</v>
      </c>
      <c r="P6" s="43">
        <v>14208</v>
      </c>
      <c r="Q6" s="43">
        <v>32784</v>
      </c>
      <c r="R6" s="43">
        <v>37799</v>
      </c>
      <c r="S6" s="43">
        <v>44903</v>
      </c>
      <c r="T6" s="43">
        <v>42562</v>
      </c>
      <c r="U6" s="43">
        <v>65956</v>
      </c>
      <c r="V6" s="43">
        <v>22615</v>
      </c>
      <c r="W6" s="43">
        <v>37832</v>
      </c>
      <c r="X6" s="43">
        <v>13608</v>
      </c>
      <c r="Y6" s="43">
        <v>38803</v>
      </c>
      <c r="Z6" s="43">
        <v>107833</v>
      </c>
      <c r="AA6" s="43">
        <v>45189</v>
      </c>
      <c r="AB6" s="43">
        <v>20028</v>
      </c>
      <c r="AC6" s="43">
        <v>27733.5</v>
      </c>
      <c r="AD6" s="43">
        <v>29299</v>
      </c>
      <c r="AE6" s="43">
        <v>18728</v>
      </c>
      <c r="AF6" s="43">
        <v>22831</v>
      </c>
      <c r="AG6" s="43">
        <v>48202</v>
      </c>
      <c r="AH6" s="43">
        <v>56452</v>
      </c>
      <c r="AI6" s="43">
        <v>14704</v>
      </c>
      <c r="AJ6" s="43">
        <v>35062</v>
      </c>
      <c r="AK6" s="43">
        <v>26110</v>
      </c>
      <c r="AL6" s="43">
        <v>32596</v>
      </c>
      <c r="AM6" s="43">
        <v>13747.38</v>
      </c>
      <c r="AN6" s="43">
        <v>15302.81</v>
      </c>
      <c r="AO6" s="43">
        <v>13397.42</v>
      </c>
      <c r="AP6" s="43">
        <v>21630.64</v>
      </c>
    </row>
    <row r="7" spans="1:42" ht="15">
      <c r="A7" s="93" t="s">
        <v>201</v>
      </c>
      <c r="B7" s="43">
        <v>184667</v>
      </c>
      <c r="C7" s="43">
        <v>243476</v>
      </c>
      <c r="D7" s="43">
        <v>115065</v>
      </c>
      <c r="E7" s="43">
        <v>237331</v>
      </c>
      <c r="F7" s="43">
        <v>125304</v>
      </c>
      <c r="G7" s="43">
        <v>125695</v>
      </c>
      <c r="H7" s="43">
        <v>61403</v>
      </c>
      <c r="I7" s="43">
        <v>86448</v>
      </c>
      <c r="J7" s="43">
        <v>136387</v>
      </c>
      <c r="K7" s="43">
        <v>84899</v>
      </c>
      <c r="L7" s="43">
        <v>43051</v>
      </c>
      <c r="M7" s="43">
        <v>22546</v>
      </c>
      <c r="N7" s="43">
        <v>21259</v>
      </c>
      <c r="O7" s="43">
        <v>5869</v>
      </c>
      <c r="P7" s="43">
        <v>16225</v>
      </c>
      <c r="Q7" s="43">
        <v>17569</v>
      </c>
      <c r="R7" s="43">
        <v>40430</v>
      </c>
      <c r="S7" s="43">
        <v>20897</v>
      </c>
      <c r="T7" s="43">
        <v>18010</v>
      </c>
      <c r="U7" s="43">
        <v>40206</v>
      </c>
      <c r="V7" s="43">
        <v>33694</v>
      </c>
      <c r="W7" s="43">
        <v>21418</v>
      </c>
      <c r="X7" s="43">
        <v>11909</v>
      </c>
      <c r="Y7" s="43">
        <v>41968</v>
      </c>
      <c r="Z7" s="43">
        <v>32490</v>
      </c>
      <c r="AA7" s="43">
        <v>20839</v>
      </c>
      <c r="AB7" s="43">
        <v>11121</v>
      </c>
      <c r="AC7" s="43">
        <v>18435</v>
      </c>
      <c r="AD7" s="43">
        <v>14561.4</v>
      </c>
      <c r="AE7" s="43">
        <v>15492.72</v>
      </c>
      <c r="AF7" s="43">
        <v>17779.04</v>
      </c>
      <c r="AG7" s="43">
        <v>30314.39</v>
      </c>
      <c r="AH7" s="43">
        <v>109551.65</v>
      </c>
      <c r="AI7" s="43">
        <v>45746.02</v>
      </c>
      <c r="AJ7" s="43">
        <v>23645.76</v>
      </c>
      <c r="AK7" s="43">
        <v>11973.4</v>
      </c>
      <c r="AL7" s="43">
        <v>7858.07</v>
      </c>
      <c r="AM7" s="43">
        <v>7053.73</v>
      </c>
      <c r="AN7" s="43">
        <v>1345.01</v>
      </c>
      <c r="AO7" s="43">
        <v>1865</v>
      </c>
      <c r="AP7" s="43">
        <v>13524.81</v>
      </c>
    </row>
    <row r="8" spans="1:42" ht="15">
      <c r="A8" s="93" t="s">
        <v>194</v>
      </c>
      <c r="B8" s="43">
        <v>1697</v>
      </c>
      <c r="C8" s="43">
        <v>2122</v>
      </c>
      <c r="D8" s="43">
        <v>5328</v>
      </c>
      <c r="E8" s="43">
        <v>6752</v>
      </c>
      <c r="F8" s="43">
        <v>4363</v>
      </c>
      <c r="G8" s="43">
        <v>2092</v>
      </c>
      <c r="H8" s="43">
        <v>3106</v>
      </c>
      <c r="I8" s="43">
        <v>2451</v>
      </c>
      <c r="J8" s="43">
        <v>2300</v>
      </c>
      <c r="K8" s="43">
        <v>3849</v>
      </c>
      <c r="L8" s="43">
        <v>2799</v>
      </c>
      <c r="M8" s="43">
        <v>3938</v>
      </c>
      <c r="N8" s="43">
        <v>1994</v>
      </c>
      <c r="O8" s="43">
        <v>1016</v>
      </c>
      <c r="P8" s="43">
        <v>417</v>
      </c>
      <c r="Q8" s="43">
        <v>1867</v>
      </c>
      <c r="R8" s="43">
        <v>6491</v>
      </c>
      <c r="S8" s="43">
        <v>4074</v>
      </c>
      <c r="T8" s="43">
        <v>4300</v>
      </c>
      <c r="U8" s="43">
        <v>3621</v>
      </c>
      <c r="V8" s="43">
        <v>4922</v>
      </c>
      <c r="W8" s="43">
        <v>1952</v>
      </c>
      <c r="X8" s="43">
        <v>1137</v>
      </c>
      <c r="Y8" s="43">
        <v>7827</v>
      </c>
      <c r="Z8" s="43">
        <v>7301</v>
      </c>
      <c r="AA8" s="43">
        <v>3072</v>
      </c>
      <c r="AB8" s="43">
        <v>3074</v>
      </c>
      <c r="AC8" s="43">
        <v>5859.5</v>
      </c>
      <c r="AD8" s="43">
        <v>1545.5</v>
      </c>
      <c r="AE8" s="43">
        <v>893</v>
      </c>
      <c r="AF8" s="43">
        <v>2667.5</v>
      </c>
      <c r="AG8" s="43">
        <v>1383.5</v>
      </c>
      <c r="AH8" s="43">
        <v>1274</v>
      </c>
      <c r="AI8" s="43">
        <v>4206</v>
      </c>
      <c r="AJ8" s="43">
        <v>7811.77</v>
      </c>
      <c r="AK8" s="43">
        <v>6166.33</v>
      </c>
      <c r="AL8" s="43">
        <v>5474.96</v>
      </c>
      <c r="AM8" s="43">
        <v>5295.82</v>
      </c>
      <c r="AN8" s="43">
        <v>4498.83</v>
      </c>
      <c r="AO8" s="43">
        <v>4525.46</v>
      </c>
      <c r="AP8" s="43">
        <v>4479.31</v>
      </c>
    </row>
    <row r="9" spans="1:42" ht="15">
      <c r="A9" s="93" t="s">
        <v>180</v>
      </c>
      <c r="B9" s="43">
        <v>12497</v>
      </c>
      <c r="C9" s="43">
        <v>16588</v>
      </c>
      <c r="D9" s="43">
        <v>2108</v>
      </c>
      <c r="E9" s="43">
        <v>12260</v>
      </c>
      <c r="F9" s="43">
        <v>5036</v>
      </c>
      <c r="G9" s="43">
        <v>9219</v>
      </c>
      <c r="H9" s="43">
        <v>4167</v>
      </c>
      <c r="I9" s="43">
        <v>9269</v>
      </c>
      <c r="J9" s="43">
        <v>1358</v>
      </c>
      <c r="K9" s="43">
        <v>104</v>
      </c>
      <c r="L9" s="43">
        <v>5633</v>
      </c>
      <c r="M9" s="43">
        <v>565</v>
      </c>
      <c r="N9" s="43">
        <v>1394</v>
      </c>
      <c r="O9" s="43">
        <v>444</v>
      </c>
      <c r="P9" s="43">
        <v>1439</v>
      </c>
      <c r="Q9" s="43">
        <v>761</v>
      </c>
      <c r="R9" s="43">
        <v>685</v>
      </c>
      <c r="S9" s="43">
        <v>966</v>
      </c>
      <c r="T9" s="43">
        <v>1492</v>
      </c>
      <c r="U9" s="43">
        <v>2286</v>
      </c>
      <c r="V9" s="43">
        <v>4226</v>
      </c>
      <c r="W9" s="43">
        <v>2371</v>
      </c>
      <c r="X9" s="43">
        <v>1769.5</v>
      </c>
      <c r="Y9" s="43">
        <v>3079</v>
      </c>
      <c r="Z9" s="43">
        <v>4467</v>
      </c>
      <c r="AA9" s="43">
        <v>4484</v>
      </c>
      <c r="AB9" s="43">
        <v>7592</v>
      </c>
      <c r="AC9" s="43">
        <v>4475</v>
      </c>
      <c r="AD9" s="43">
        <v>389</v>
      </c>
      <c r="AE9" s="43">
        <v>1260</v>
      </c>
      <c r="AF9" s="43">
        <v>5287</v>
      </c>
      <c r="AG9" s="43">
        <v>1059</v>
      </c>
      <c r="AH9" s="43">
        <v>198</v>
      </c>
      <c r="AI9" s="43">
        <v>836</v>
      </c>
      <c r="AJ9" s="43">
        <v>2711</v>
      </c>
      <c r="AK9" s="43">
        <v>7815</v>
      </c>
      <c r="AL9" s="43">
        <v>666</v>
      </c>
      <c r="AM9" s="43">
        <v>65</v>
      </c>
      <c r="AN9" s="43">
        <v>10</v>
      </c>
      <c r="AO9" s="43">
        <v>90</v>
      </c>
      <c r="AP9" s="43">
        <v>2455</v>
      </c>
    </row>
    <row r="10" spans="1:42" ht="15">
      <c r="A10" s="93" t="s">
        <v>209</v>
      </c>
      <c r="B10" s="43">
        <v>11201</v>
      </c>
      <c r="C10" s="43">
        <v>13624</v>
      </c>
      <c r="D10" s="43">
        <v>13672</v>
      </c>
      <c r="E10" s="43">
        <v>15347</v>
      </c>
      <c r="F10" s="43">
        <v>11749</v>
      </c>
      <c r="G10" s="43">
        <v>11648</v>
      </c>
      <c r="H10" s="43">
        <v>13508</v>
      </c>
      <c r="I10" s="43">
        <v>10691</v>
      </c>
      <c r="J10" s="43">
        <v>7587</v>
      </c>
      <c r="K10" s="43">
        <v>10861</v>
      </c>
      <c r="L10" s="43">
        <v>6775</v>
      </c>
      <c r="M10" s="43">
        <v>7350</v>
      </c>
      <c r="N10" s="43">
        <v>1312</v>
      </c>
      <c r="O10" s="43">
        <v>1775</v>
      </c>
      <c r="P10" s="43">
        <v>656</v>
      </c>
      <c r="Q10" s="43">
        <v>4584</v>
      </c>
      <c r="R10" s="43">
        <v>6714</v>
      </c>
      <c r="S10" s="43">
        <v>6058</v>
      </c>
      <c r="T10" s="43">
        <v>2809</v>
      </c>
      <c r="U10" s="43">
        <v>3279.25</v>
      </c>
      <c r="V10" s="43">
        <v>2637.87</v>
      </c>
      <c r="W10" s="43">
        <v>2465.93</v>
      </c>
      <c r="X10" s="43">
        <v>2084</v>
      </c>
      <c r="Y10" s="43">
        <v>2028</v>
      </c>
      <c r="Z10" s="43">
        <v>552.62</v>
      </c>
      <c r="AA10" s="43">
        <v>1602</v>
      </c>
      <c r="AB10" s="43">
        <v>1813</v>
      </c>
      <c r="AC10" s="43">
        <v>3076.45</v>
      </c>
      <c r="AD10" s="43">
        <v>2073</v>
      </c>
      <c r="AE10" s="43">
        <v>2353</v>
      </c>
      <c r="AF10" s="43">
        <v>3480.73</v>
      </c>
      <c r="AG10" s="43">
        <v>4178.18</v>
      </c>
      <c r="AH10" s="43">
        <v>2460.54</v>
      </c>
      <c r="AI10" s="43">
        <v>4701</v>
      </c>
      <c r="AJ10" s="43">
        <v>3182</v>
      </c>
      <c r="AK10" s="43">
        <v>4732.52</v>
      </c>
      <c r="AL10" s="43">
        <v>1547.37</v>
      </c>
      <c r="AM10" s="43">
        <v>1819.5</v>
      </c>
      <c r="AN10" s="43">
        <v>1850</v>
      </c>
      <c r="AO10" s="43">
        <v>1860.2</v>
      </c>
      <c r="AP10" s="43">
        <v>1396.24</v>
      </c>
    </row>
    <row r="11" spans="1:42" ht="15">
      <c r="A11" s="93" t="s">
        <v>197</v>
      </c>
      <c r="B11" s="43">
        <v>147</v>
      </c>
      <c r="C11" s="43">
        <v>131</v>
      </c>
      <c r="D11" s="43"/>
      <c r="E11" s="43">
        <v>60</v>
      </c>
      <c r="F11" s="43"/>
      <c r="G11" s="43">
        <v>17</v>
      </c>
      <c r="H11" s="43">
        <v>20</v>
      </c>
      <c r="I11" s="43">
        <v>5</v>
      </c>
      <c r="J11" s="43">
        <v>16</v>
      </c>
      <c r="K11" s="43"/>
      <c r="L11" s="43">
        <v>5</v>
      </c>
      <c r="M11" s="43"/>
      <c r="N11" s="43"/>
      <c r="O11" s="43"/>
      <c r="P11" s="43">
        <v>52</v>
      </c>
      <c r="Q11" s="43">
        <v>621</v>
      </c>
      <c r="R11" s="43">
        <v>8326</v>
      </c>
      <c r="S11" s="43">
        <v>8155</v>
      </c>
      <c r="T11" s="43">
        <v>1596</v>
      </c>
      <c r="U11" s="43">
        <v>10762</v>
      </c>
      <c r="V11" s="43">
        <v>1950</v>
      </c>
      <c r="W11" s="43">
        <v>4272.7</v>
      </c>
      <c r="X11" s="43">
        <v>4289.2</v>
      </c>
      <c r="Y11" s="43">
        <v>2160</v>
      </c>
      <c r="Z11" s="43">
        <v>1559.7</v>
      </c>
      <c r="AA11" s="43">
        <v>614.6</v>
      </c>
      <c r="AB11" s="43">
        <v>272.4</v>
      </c>
      <c r="AC11" s="43">
        <v>1865.8</v>
      </c>
      <c r="AD11" s="43">
        <v>76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>
        <v>33</v>
      </c>
    </row>
    <row r="12" spans="1:42" ht="15">
      <c r="A12" s="93" t="s">
        <v>186</v>
      </c>
      <c r="B12" s="43">
        <v>4082</v>
      </c>
      <c r="C12" s="43">
        <v>2204</v>
      </c>
      <c r="D12" s="43">
        <v>1898</v>
      </c>
      <c r="E12" s="43">
        <v>1797</v>
      </c>
      <c r="F12" s="43">
        <v>2193</v>
      </c>
      <c r="G12" s="43">
        <v>1174</v>
      </c>
      <c r="H12" s="43">
        <v>1660</v>
      </c>
      <c r="I12" s="43">
        <v>3723</v>
      </c>
      <c r="J12" s="43">
        <v>2414</v>
      </c>
      <c r="K12" s="43">
        <v>4478</v>
      </c>
      <c r="L12" s="43">
        <v>4376</v>
      </c>
      <c r="M12" s="43">
        <v>1408</v>
      </c>
      <c r="N12" s="43">
        <v>1596</v>
      </c>
      <c r="O12" s="43">
        <v>4056</v>
      </c>
      <c r="P12" s="43">
        <v>4603</v>
      </c>
      <c r="Q12" s="43">
        <v>2537</v>
      </c>
      <c r="R12" s="43">
        <v>5962</v>
      </c>
      <c r="S12" s="43">
        <v>2366</v>
      </c>
      <c r="T12" s="43">
        <v>648</v>
      </c>
      <c r="U12" s="43">
        <v>5040</v>
      </c>
      <c r="V12" s="43">
        <v>4098</v>
      </c>
      <c r="W12" s="43">
        <v>1462</v>
      </c>
      <c r="X12" s="43">
        <v>2289</v>
      </c>
      <c r="Y12" s="43">
        <v>3346</v>
      </c>
      <c r="Z12" s="43">
        <v>2993</v>
      </c>
      <c r="AA12" s="43">
        <v>2942</v>
      </c>
      <c r="AB12" s="43">
        <v>1910</v>
      </c>
      <c r="AC12" s="43">
        <v>1723</v>
      </c>
      <c r="AD12" s="43">
        <v>517</v>
      </c>
      <c r="AE12" s="43">
        <v>178</v>
      </c>
      <c r="AF12" s="43">
        <v>497.5</v>
      </c>
      <c r="AG12" s="43">
        <v>744</v>
      </c>
      <c r="AH12" s="43">
        <v>196</v>
      </c>
      <c r="AI12" s="43">
        <v>97</v>
      </c>
      <c r="AJ12" s="43">
        <v>599.5</v>
      </c>
      <c r="AK12" s="43">
        <v>428</v>
      </c>
      <c r="AL12" s="43">
        <v>702</v>
      </c>
      <c r="AM12" s="43">
        <v>1123</v>
      </c>
      <c r="AN12" s="43">
        <v>1910</v>
      </c>
      <c r="AO12" s="43">
        <v>20</v>
      </c>
      <c r="AP12" s="43">
        <v>76</v>
      </c>
    </row>
    <row r="13" spans="1:42" ht="15">
      <c r="A13" s="93" t="s">
        <v>187</v>
      </c>
      <c r="B13" s="43">
        <v>2878</v>
      </c>
      <c r="C13" s="43">
        <v>6338</v>
      </c>
      <c r="D13" s="43">
        <v>419</v>
      </c>
      <c r="E13" s="43">
        <v>1950</v>
      </c>
      <c r="F13" s="43">
        <v>3042</v>
      </c>
      <c r="G13" s="43">
        <v>5848</v>
      </c>
      <c r="H13" s="43">
        <v>905</v>
      </c>
      <c r="I13" s="43">
        <v>700</v>
      </c>
      <c r="J13" s="43">
        <v>1365</v>
      </c>
      <c r="K13" s="43">
        <v>1319</v>
      </c>
      <c r="L13" s="43">
        <v>818</v>
      </c>
      <c r="M13" s="43">
        <v>424</v>
      </c>
      <c r="N13" s="43">
        <v>573</v>
      </c>
      <c r="O13" s="43">
        <v>163</v>
      </c>
      <c r="P13" s="43">
        <v>63</v>
      </c>
      <c r="Q13" s="43">
        <v>5839</v>
      </c>
      <c r="R13" s="43">
        <v>636</v>
      </c>
      <c r="S13" s="43">
        <v>1526</v>
      </c>
      <c r="T13" s="43">
        <v>3712</v>
      </c>
      <c r="U13" s="43">
        <v>2880</v>
      </c>
      <c r="V13" s="43">
        <v>120</v>
      </c>
      <c r="W13" s="43"/>
      <c r="X13" s="43">
        <v>74.5</v>
      </c>
      <c r="Y13" s="43">
        <v>68</v>
      </c>
      <c r="Z13" s="43"/>
      <c r="AA13" s="43"/>
      <c r="AB13" s="43">
        <v>10</v>
      </c>
      <c r="AC13" s="43">
        <v>1364</v>
      </c>
      <c r="AD13" s="43">
        <v>4856</v>
      </c>
      <c r="AE13" s="43">
        <v>2884</v>
      </c>
      <c r="AF13" s="43">
        <v>1401</v>
      </c>
      <c r="AG13" s="43">
        <v>4052</v>
      </c>
      <c r="AH13" s="43">
        <v>2139</v>
      </c>
      <c r="AI13" s="43">
        <v>1689</v>
      </c>
      <c r="AJ13" s="43">
        <v>2187.7</v>
      </c>
      <c r="AK13" s="43">
        <v>3018.7</v>
      </c>
      <c r="AL13" s="43">
        <v>1963</v>
      </c>
      <c r="AM13" s="43">
        <v>294</v>
      </c>
      <c r="AN13" s="43">
        <v>30</v>
      </c>
      <c r="AO13" s="43"/>
      <c r="AP13" s="43"/>
    </row>
    <row r="14" spans="1:42" ht="15">
      <c r="A14" s="93" t="s">
        <v>182</v>
      </c>
      <c r="B14" s="43">
        <v>2611</v>
      </c>
      <c r="C14" s="43">
        <v>50</v>
      </c>
      <c r="D14" s="43"/>
      <c r="E14" s="43">
        <v>226</v>
      </c>
      <c r="F14" s="43">
        <v>4169</v>
      </c>
      <c r="G14" s="43">
        <v>1749</v>
      </c>
      <c r="H14" s="43">
        <v>645</v>
      </c>
      <c r="I14" s="43">
        <v>30</v>
      </c>
      <c r="J14" s="43"/>
      <c r="K14" s="43"/>
      <c r="L14" s="43">
        <v>440</v>
      </c>
      <c r="M14" s="43">
        <v>30</v>
      </c>
      <c r="N14" s="43"/>
      <c r="O14" s="43"/>
      <c r="P14" s="43"/>
      <c r="Q14" s="43">
        <v>23</v>
      </c>
      <c r="R14" s="43">
        <v>30</v>
      </c>
      <c r="S14" s="43"/>
      <c r="T14" s="43">
        <v>310</v>
      </c>
      <c r="U14" s="43">
        <v>670</v>
      </c>
      <c r="V14" s="43">
        <v>1500</v>
      </c>
      <c r="W14" s="43">
        <v>660</v>
      </c>
      <c r="X14" s="43">
        <v>760</v>
      </c>
      <c r="Y14" s="43">
        <v>960</v>
      </c>
      <c r="Z14" s="43">
        <v>520</v>
      </c>
      <c r="AA14" s="43">
        <v>80</v>
      </c>
      <c r="AB14" s="43">
        <v>2570</v>
      </c>
      <c r="AC14" s="43">
        <v>410</v>
      </c>
      <c r="AD14" s="43"/>
      <c r="AE14" s="43">
        <v>350</v>
      </c>
      <c r="AF14" s="43">
        <v>971</v>
      </c>
      <c r="AG14" s="43"/>
      <c r="AH14" s="43"/>
      <c r="AI14" s="43">
        <v>380</v>
      </c>
      <c r="AJ14" s="43">
        <v>460</v>
      </c>
      <c r="AK14" s="43">
        <v>610</v>
      </c>
      <c r="AL14" s="43"/>
      <c r="AM14" s="43"/>
      <c r="AN14" s="43"/>
      <c r="AO14" s="43"/>
      <c r="AP14" s="43"/>
    </row>
    <row r="15" spans="1:42" ht="15">
      <c r="A15" s="93" t="s">
        <v>192</v>
      </c>
      <c r="B15" s="43">
        <v>26</v>
      </c>
      <c r="C15" s="43">
        <v>78</v>
      </c>
      <c r="D15" s="43">
        <v>77</v>
      </c>
      <c r="E15" s="43">
        <v>92</v>
      </c>
      <c r="F15" s="43"/>
      <c r="G15" s="43"/>
      <c r="H15" s="43"/>
      <c r="I15" s="43"/>
      <c r="J15" s="43">
        <v>1</v>
      </c>
      <c r="K15" s="43"/>
      <c r="L15" s="43"/>
      <c r="M15" s="43"/>
      <c r="N15" s="43">
        <v>79</v>
      </c>
      <c r="O15" s="43"/>
      <c r="P15" s="43"/>
      <c r="Q15" s="43"/>
      <c r="R15" s="43"/>
      <c r="S15" s="43">
        <v>6</v>
      </c>
      <c r="T15" s="43">
        <v>10</v>
      </c>
      <c r="U15" s="43"/>
      <c r="V15" s="43">
        <v>64</v>
      </c>
      <c r="W15" s="43"/>
      <c r="X15" s="43">
        <v>1.2</v>
      </c>
      <c r="Y15" s="43">
        <v>3</v>
      </c>
      <c r="Z15" s="43">
        <v>13</v>
      </c>
      <c r="AA15" s="43"/>
      <c r="AB15" s="43">
        <v>67</v>
      </c>
      <c r="AC15" s="43">
        <v>295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5">
      <c r="A16" s="93" t="s">
        <v>188</v>
      </c>
      <c r="B16" s="43">
        <v>2827</v>
      </c>
      <c r="C16" s="43">
        <v>4771</v>
      </c>
      <c r="D16" s="43">
        <v>3532</v>
      </c>
      <c r="E16" s="43">
        <v>5982</v>
      </c>
      <c r="F16" s="43">
        <v>3533</v>
      </c>
      <c r="G16" s="43">
        <v>1762</v>
      </c>
      <c r="H16" s="43">
        <v>3571</v>
      </c>
      <c r="I16" s="43">
        <v>4386</v>
      </c>
      <c r="J16" s="43">
        <v>3900</v>
      </c>
      <c r="K16" s="43">
        <v>2748</v>
      </c>
      <c r="L16" s="43">
        <v>2105</v>
      </c>
      <c r="M16" s="43">
        <v>1097</v>
      </c>
      <c r="N16" s="43">
        <v>2843</v>
      </c>
      <c r="O16" s="43">
        <v>10068</v>
      </c>
      <c r="P16" s="43">
        <v>7048</v>
      </c>
      <c r="Q16" s="43">
        <v>666</v>
      </c>
      <c r="R16" s="43">
        <v>2849</v>
      </c>
      <c r="S16" s="43">
        <v>5738</v>
      </c>
      <c r="T16" s="43">
        <v>462</v>
      </c>
      <c r="U16" s="43">
        <v>1839</v>
      </c>
      <c r="V16" s="43">
        <v>264</v>
      </c>
      <c r="W16" s="43">
        <v>281.7</v>
      </c>
      <c r="X16" s="43">
        <v>198.8</v>
      </c>
      <c r="Y16" s="43">
        <v>86</v>
      </c>
      <c r="Z16" s="43">
        <v>286</v>
      </c>
      <c r="AA16" s="43"/>
      <c r="AB16" s="43">
        <v>2</v>
      </c>
      <c r="AC16" s="43">
        <v>42.5</v>
      </c>
      <c r="AD16" s="43"/>
      <c r="AE16" s="43">
        <v>3851</v>
      </c>
      <c r="AF16" s="43">
        <v>200</v>
      </c>
      <c r="AG16" s="43">
        <v>4262</v>
      </c>
      <c r="AH16" s="43">
        <v>200</v>
      </c>
      <c r="AI16" s="43">
        <v>196</v>
      </c>
      <c r="AJ16" s="43"/>
      <c r="AK16" s="43">
        <v>6</v>
      </c>
      <c r="AL16" s="43"/>
      <c r="AM16" s="43">
        <v>851</v>
      </c>
      <c r="AN16" s="43"/>
      <c r="AO16" s="43"/>
      <c r="AP16" s="43"/>
    </row>
    <row r="17" spans="1:42" ht="15">
      <c r="A17" s="93" t="s">
        <v>191</v>
      </c>
      <c r="B17" s="43">
        <v>691</v>
      </c>
      <c r="C17" s="43">
        <v>990</v>
      </c>
      <c r="D17" s="43">
        <v>627</v>
      </c>
      <c r="E17" s="43">
        <v>1124</v>
      </c>
      <c r="F17" s="43">
        <v>875</v>
      </c>
      <c r="G17" s="43">
        <v>318</v>
      </c>
      <c r="H17" s="43">
        <v>671</v>
      </c>
      <c r="I17" s="43">
        <v>1154</v>
      </c>
      <c r="J17" s="43">
        <v>417</v>
      </c>
      <c r="K17" s="43">
        <v>335</v>
      </c>
      <c r="L17" s="43">
        <v>288</v>
      </c>
      <c r="M17" s="43">
        <v>87</v>
      </c>
      <c r="N17" s="43">
        <v>5081</v>
      </c>
      <c r="O17" s="43">
        <v>62</v>
      </c>
      <c r="P17" s="43">
        <v>1373</v>
      </c>
      <c r="Q17" s="43">
        <v>33</v>
      </c>
      <c r="R17" s="43"/>
      <c r="S17" s="43">
        <v>12</v>
      </c>
      <c r="T17" s="43">
        <v>30</v>
      </c>
      <c r="U17" s="43">
        <v>5</v>
      </c>
      <c r="V17" s="43">
        <v>16</v>
      </c>
      <c r="W17" s="43">
        <v>18</v>
      </c>
      <c r="X17" s="43">
        <v>9</v>
      </c>
      <c r="Y17" s="43">
        <v>33</v>
      </c>
      <c r="Z17" s="43">
        <v>52</v>
      </c>
      <c r="AA17" s="43">
        <v>10</v>
      </c>
      <c r="AB17" s="43"/>
      <c r="AC17" s="43">
        <v>21</v>
      </c>
      <c r="AD17" s="43"/>
      <c r="AE17" s="43"/>
      <c r="AF17" s="43"/>
      <c r="AG17" s="43"/>
      <c r="AH17" s="43"/>
      <c r="AI17" s="43"/>
      <c r="AJ17" s="43"/>
      <c r="AK17" s="43">
        <v>80</v>
      </c>
      <c r="AL17" s="43"/>
      <c r="AM17" s="43">
        <v>30</v>
      </c>
      <c r="AN17" s="43"/>
      <c r="AO17" s="43"/>
      <c r="AP17" s="43"/>
    </row>
    <row r="18" spans="1:42" ht="15">
      <c r="A18" s="93" t="s">
        <v>185</v>
      </c>
      <c r="B18" s="43"/>
      <c r="C18" s="43">
        <v>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ht="15">
      <c r="A19" s="93" t="s">
        <v>181</v>
      </c>
      <c r="B19" s="43">
        <v>28</v>
      </c>
      <c r="C19" s="43"/>
      <c r="D19" s="43"/>
      <c r="E19" s="43"/>
      <c r="F19" s="43"/>
      <c r="G19" s="43"/>
      <c r="H19" s="43"/>
      <c r="I19" s="43"/>
      <c r="J19" s="43"/>
      <c r="K19" s="43">
        <v>55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2" ht="15">
      <c r="A20" s="93" t="s">
        <v>190</v>
      </c>
      <c r="B20" s="43">
        <v>713</v>
      </c>
      <c r="C20" s="43">
        <v>1186</v>
      </c>
      <c r="D20" s="43">
        <v>175</v>
      </c>
      <c r="E20" s="43">
        <v>96</v>
      </c>
      <c r="F20" s="43">
        <v>42</v>
      </c>
      <c r="G20" s="43">
        <v>148</v>
      </c>
      <c r="H20" s="43">
        <v>511</v>
      </c>
      <c r="I20" s="43">
        <v>591</v>
      </c>
      <c r="J20" s="43">
        <v>79</v>
      </c>
      <c r="K20" s="43">
        <v>152</v>
      </c>
      <c r="L20" s="43">
        <v>17</v>
      </c>
      <c r="M20" s="43">
        <v>50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>
        <v>286.5</v>
      </c>
      <c r="AE20" s="43">
        <v>17</v>
      </c>
      <c r="AF20" s="43">
        <v>15</v>
      </c>
      <c r="AG20" s="43"/>
      <c r="AH20" s="43"/>
      <c r="AI20" s="43"/>
      <c r="AJ20" s="43">
        <v>120</v>
      </c>
      <c r="AK20" s="43">
        <v>6</v>
      </c>
      <c r="AL20" s="43"/>
      <c r="AM20" s="43"/>
      <c r="AN20" s="43"/>
      <c r="AO20" s="43"/>
      <c r="AP20" s="43"/>
    </row>
    <row r="21" spans="1:42" ht="15">
      <c r="A21" s="93" t="s">
        <v>193</v>
      </c>
      <c r="B21" s="43"/>
      <c r="C21" s="43">
        <v>114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ht="15">
      <c r="A22" s="93" t="s">
        <v>13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>
        <v>11</v>
      </c>
      <c r="AL22" s="43"/>
      <c r="AM22" s="43"/>
      <c r="AN22" s="43"/>
      <c r="AO22" s="43"/>
      <c r="AP22" s="43"/>
    </row>
    <row r="23" spans="1:42" ht="15">
      <c r="A23" s="93" t="s">
        <v>210</v>
      </c>
      <c r="B23" s="43"/>
      <c r="C23" s="43"/>
      <c r="D23" s="43"/>
      <c r="E23" s="43"/>
      <c r="F23" s="43">
        <v>261</v>
      </c>
      <c r="G23" s="43">
        <v>1143</v>
      </c>
      <c r="H23" s="43">
        <v>282</v>
      </c>
      <c r="I23" s="43">
        <v>151</v>
      </c>
      <c r="J23" s="43">
        <v>4</v>
      </c>
      <c r="K23" s="43">
        <v>19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ht="15">
      <c r="A24" s="93" t="s">
        <v>184</v>
      </c>
      <c r="B24" s="43">
        <v>1440</v>
      </c>
      <c r="C24" s="43">
        <v>1270</v>
      </c>
      <c r="D24" s="43">
        <v>737</v>
      </c>
      <c r="E24" s="43">
        <v>862</v>
      </c>
      <c r="F24" s="43">
        <v>1146</v>
      </c>
      <c r="G24" s="43">
        <v>1045</v>
      </c>
      <c r="H24" s="43">
        <v>418</v>
      </c>
      <c r="I24" s="43">
        <v>1649</v>
      </c>
      <c r="J24" s="43">
        <v>936</v>
      </c>
      <c r="K24" s="43">
        <v>472</v>
      </c>
      <c r="L24" s="43">
        <v>109</v>
      </c>
      <c r="M24" s="43">
        <v>38</v>
      </c>
      <c r="N24" s="43">
        <v>619</v>
      </c>
      <c r="O24" s="43"/>
      <c r="P24" s="43"/>
      <c r="Q24" s="43"/>
      <c r="R24" s="43"/>
      <c r="S24" s="43"/>
      <c r="T24" s="43"/>
      <c r="U24" s="43"/>
      <c r="V24" s="43"/>
      <c r="W24" s="43">
        <v>68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>
        <v>664.84</v>
      </c>
      <c r="AI24" s="43">
        <v>346.93</v>
      </c>
      <c r="AJ24" s="43"/>
      <c r="AK24" s="43"/>
      <c r="AL24" s="43"/>
      <c r="AM24" s="43"/>
      <c r="AN24" s="43"/>
      <c r="AO24" s="43"/>
      <c r="AP24" s="43"/>
    </row>
    <row r="25" spans="1:42" ht="15">
      <c r="A25" s="93" t="s">
        <v>205</v>
      </c>
      <c r="B25" s="43"/>
      <c r="C25" s="43">
        <v>2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ht="15">
      <c r="A26" s="93" t="s">
        <v>199</v>
      </c>
      <c r="B26" s="43">
        <v>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>
        <v>50</v>
      </c>
      <c r="P26" s="43">
        <v>1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ht="15">
      <c r="A27" s="93" t="s">
        <v>200</v>
      </c>
      <c r="B27" s="43">
        <v>210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ht="15">
      <c r="A28" s="93" t="s">
        <v>206</v>
      </c>
      <c r="B28" s="43"/>
      <c r="C28" s="43">
        <v>1</v>
      </c>
      <c r="D28" s="43"/>
      <c r="E28" s="43"/>
      <c r="F28" s="43"/>
      <c r="G28" s="43"/>
      <c r="H28" s="43"/>
      <c r="I28" s="43">
        <v>660</v>
      </c>
      <c r="J28" s="43">
        <v>700</v>
      </c>
      <c r="K28" s="43">
        <v>120</v>
      </c>
      <c r="L28" s="43">
        <v>320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ht="15">
      <c r="A29" s="6"/>
    </row>
    <row r="30" ht="15">
      <c r="A30" s="6" t="s">
        <v>172</v>
      </c>
    </row>
    <row r="31" spans="1:42" ht="15">
      <c r="A31" s="93" t="s">
        <v>178</v>
      </c>
      <c r="B31" s="88">
        <v>1980</v>
      </c>
      <c r="C31" s="88">
        <v>1981</v>
      </c>
      <c r="D31" s="88">
        <v>1982</v>
      </c>
      <c r="E31" s="88">
        <v>1983</v>
      </c>
      <c r="F31" s="88">
        <v>1984</v>
      </c>
      <c r="G31" s="88">
        <v>1985</v>
      </c>
      <c r="H31" s="88">
        <v>1986</v>
      </c>
      <c r="I31" s="88">
        <v>1987</v>
      </c>
      <c r="J31" s="88">
        <v>1988</v>
      </c>
      <c r="K31" s="88">
        <v>1989</v>
      </c>
      <c r="L31" s="88">
        <v>1990</v>
      </c>
      <c r="M31" s="88">
        <v>1991</v>
      </c>
      <c r="N31" s="88">
        <v>1992</v>
      </c>
      <c r="O31" s="88">
        <v>1993</v>
      </c>
      <c r="P31" s="88">
        <v>1994</v>
      </c>
      <c r="Q31" s="88">
        <v>1995</v>
      </c>
      <c r="R31" s="88">
        <v>1996</v>
      </c>
      <c r="S31" s="88">
        <v>1997</v>
      </c>
      <c r="T31" s="88">
        <v>1998</v>
      </c>
      <c r="U31" s="88">
        <v>1999</v>
      </c>
      <c r="V31" s="88">
        <v>2000</v>
      </c>
      <c r="W31" s="88">
        <v>2001</v>
      </c>
      <c r="X31" s="88">
        <v>2002</v>
      </c>
      <c r="Y31" s="88">
        <v>2003</v>
      </c>
      <c r="Z31" s="88">
        <v>2004</v>
      </c>
      <c r="AA31" s="88">
        <v>2005</v>
      </c>
      <c r="AB31" s="88">
        <v>2006</v>
      </c>
      <c r="AC31" s="88">
        <v>2007</v>
      </c>
      <c r="AD31" s="88">
        <v>2008</v>
      </c>
      <c r="AE31" s="88">
        <v>2009</v>
      </c>
      <c r="AF31" s="88">
        <v>2010</v>
      </c>
      <c r="AG31" s="88">
        <v>2011</v>
      </c>
      <c r="AH31" s="88">
        <v>2012</v>
      </c>
      <c r="AI31" s="88">
        <v>2013</v>
      </c>
      <c r="AJ31" s="88">
        <v>2014</v>
      </c>
      <c r="AK31" s="88">
        <v>2015</v>
      </c>
      <c r="AL31" s="88">
        <v>2016</v>
      </c>
      <c r="AM31" s="88">
        <v>2017</v>
      </c>
      <c r="AN31" s="88">
        <v>2018</v>
      </c>
      <c r="AO31" s="88">
        <v>2019</v>
      </c>
      <c r="AP31" s="88">
        <v>2020</v>
      </c>
    </row>
    <row r="32" spans="1:42" ht="15">
      <c r="A32" s="93" t="s">
        <v>179</v>
      </c>
      <c r="B32" s="43">
        <v>137547</v>
      </c>
      <c r="C32" s="43">
        <v>74829</v>
      </c>
      <c r="D32" s="43">
        <v>37587</v>
      </c>
      <c r="E32" s="43">
        <v>108375</v>
      </c>
      <c r="F32" s="43">
        <v>70279</v>
      </c>
      <c r="G32" s="43">
        <v>92773</v>
      </c>
      <c r="H32" s="43">
        <v>130143</v>
      </c>
      <c r="I32" s="43">
        <v>165865</v>
      </c>
      <c r="J32" s="43">
        <v>39090</v>
      </c>
      <c r="K32" s="43">
        <v>34289</v>
      </c>
      <c r="L32" s="43">
        <v>67092</v>
      </c>
      <c r="M32" s="43">
        <v>50758</v>
      </c>
      <c r="N32" s="43">
        <v>58436</v>
      </c>
      <c r="O32" s="43">
        <v>45002</v>
      </c>
      <c r="P32" s="43">
        <v>12477</v>
      </c>
      <c r="Q32" s="43">
        <v>32381</v>
      </c>
      <c r="R32" s="43">
        <v>26924</v>
      </c>
      <c r="S32" s="43">
        <v>7211</v>
      </c>
      <c r="T32" s="43">
        <v>50114</v>
      </c>
      <c r="U32" s="43">
        <v>40636</v>
      </c>
      <c r="V32" s="43">
        <v>24188</v>
      </c>
      <c r="W32" s="43">
        <v>46634</v>
      </c>
      <c r="X32" s="43">
        <v>24183</v>
      </c>
      <c r="Y32" s="43">
        <v>53856.35</v>
      </c>
      <c r="Z32" s="43">
        <v>59251</v>
      </c>
      <c r="AA32" s="43">
        <v>18909</v>
      </c>
      <c r="AB32" s="43">
        <v>32015</v>
      </c>
      <c r="AC32" s="43">
        <v>30864</v>
      </c>
      <c r="AD32" s="43">
        <v>14682</v>
      </c>
      <c r="AE32" s="43">
        <v>21089</v>
      </c>
      <c r="AF32" s="43">
        <v>35785.5</v>
      </c>
      <c r="AG32" s="43">
        <v>4828.44</v>
      </c>
      <c r="AH32" s="43">
        <v>2107</v>
      </c>
      <c r="AI32" s="43">
        <v>13666.68</v>
      </c>
      <c r="AJ32" s="43">
        <v>38954.92</v>
      </c>
      <c r="AK32" s="43">
        <v>70650.55</v>
      </c>
      <c r="AL32" s="43">
        <v>14955.07</v>
      </c>
      <c r="AM32" s="43">
        <v>14771.5</v>
      </c>
      <c r="AN32" s="43">
        <v>2160</v>
      </c>
      <c r="AO32" s="43">
        <v>6491</v>
      </c>
      <c r="AP32" s="43">
        <v>8167</v>
      </c>
    </row>
    <row r="33" spans="1:42" ht="15">
      <c r="A33" s="93" t="s">
        <v>202</v>
      </c>
      <c r="B33" s="43">
        <v>61291</v>
      </c>
      <c r="C33" s="43">
        <v>67451</v>
      </c>
      <c r="D33" s="43">
        <v>24735</v>
      </c>
      <c r="E33" s="43">
        <v>43797</v>
      </c>
      <c r="F33" s="43">
        <v>16757</v>
      </c>
      <c r="G33" s="43">
        <v>7466</v>
      </c>
      <c r="H33" s="43">
        <v>14189</v>
      </c>
      <c r="I33" s="43">
        <v>18964</v>
      </c>
      <c r="J33" s="43">
        <v>19237</v>
      </c>
      <c r="K33" s="43">
        <v>23145</v>
      </c>
      <c r="L33" s="43">
        <v>29800</v>
      </c>
      <c r="M33" s="43">
        <v>7598</v>
      </c>
      <c r="N33" s="43">
        <v>3788</v>
      </c>
      <c r="O33" s="43">
        <v>7940</v>
      </c>
      <c r="P33" s="43">
        <v>14208</v>
      </c>
      <c r="Q33" s="43">
        <v>32019</v>
      </c>
      <c r="R33" s="43">
        <v>37696</v>
      </c>
      <c r="S33" s="43">
        <v>44816</v>
      </c>
      <c r="T33" s="43">
        <v>42417</v>
      </c>
      <c r="U33" s="43">
        <v>65956</v>
      </c>
      <c r="V33" s="43">
        <v>22615</v>
      </c>
      <c r="W33" s="43">
        <v>37752</v>
      </c>
      <c r="X33" s="43">
        <v>13608</v>
      </c>
      <c r="Y33" s="43">
        <v>38793</v>
      </c>
      <c r="Z33" s="43">
        <v>105423</v>
      </c>
      <c r="AA33" s="43">
        <v>45186</v>
      </c>
      <c r="AB33" s="43">
        <v>20013</v>
      </c>
      <c r="AC33" s="43">
        <v>27602.5</v>
      </c>
      <c r="AD33" s="43">
        <v>29263</v>
      </c>
      <c r="AE33" s="43">
        <v>18548</v>
      </c>
      <c r="AF33" s="43">
        <v>22793</v>
      </c>
      <c r="AG33" s="43">
        <v>45094</v>
      </c>
      <c r="AH33" s="43">
        <v>56427</v>
      </c>
      <c r="AI33" s="43">
        <v>14594</v>
      </c>
      <c r="AJ33" s="43">
        <v>35062</v>
      </c>
      <c r="AK33" s="43">
        <v>26092</v>
      </c>
      <c r="AL33" s="43">
        <v>32596</v>
      </c>
      <c r="AM33" s="43">
        <v>13747.38</v>
      </c>
      <c r="AN33" s="43">
        <v>14931.81</v>
      </c>
      <c r="AO33" s="43">
        <v>13019.42</v>
      </c>
      <c r="AP33" s="43">
        <v>21630.64</v>
      </c>
    </row>
    <row r="34" spans="1:42" ht="15">
      <c r="A34" s="93" t="s">
        <v>201</v>
      </c>
      <c r="B34" s="43">
        <v>181274</v>
      </c>
      <c r="C34" s="43">
        <v>217161</v>
      </c>
      <c r="D34" s="43">
        <v>102624</v>
      </c>
      <c r="E34" s="43">
        <v>163451</v>
      </c>
      <c r="F34" s="43">
        <v>106942</v>
      </c>
      <c r="G34" s="43">
        <v>105842</v>
      </c>
      <c r="H34" s="43">
        <v>34564</v>
      </c>
      <c r="I34" s="43">
        <v>63003</v>
      </c>
      <c r="J34" s="43">
        <v>123210</v>
      </c>
      <c r="K34" s="43">
        <v>67631</v>
      </c>
      <c r="L34" s="43">
        <v>38212</v>
      </c>
      <c r="M34" s="43">
        <v>20959</v>
      </c>
      <c r="N34" s="43">
        <v>6511</v>
      </c>
      <c r="O34" s="43">
        <v>3118</v>
      </c>
      <c r="P34" s="43">
        <v>16182</v>
      </c>
      <c r="Q34" s="43">
        <v>16201</v>
      </c>
      <c r="R34" s="43">
        <v>36265</v>
      </c>
      <c r="S34" s="43">
        <v>19818</v>
      </c>
      <c r="T34" s="43">
        <v>17946</v>
      </c>
      <c r="U34" s="43">
        <v>39703</v>
      </c>
      <c r="V34" s="43">
        <v>18894</v>
      </c>
      <c r="W34" s="43">
        <v>15730</v>
      </c>
      <c r="X34" s="43">
        <v>6247</v>
      </c>
      <c r="Y34" s="43">
        <v>36338</v>
      </c>
      <c r="Z34" s="43">
        <v>30640</v>
      </c>
      <c r="AA34" s="43">
        <v>13448</v>
      </c>
      <c r="AB34" s="43">
        <v>1833</v>
      </c>
      <c r="AC34" s="43">
        <v>15847</v>
      </c>
      <c r="AD34" s="43">
        <v>12070</v>
      </c>
      <c r="AE34" s="43">
        <v>14010.64</v>
      </c>
      <c r="AF34" s="43">
        <v>16748</v>
      </c>
      <c r="AG34" s="43">
        <v>2709.67</v>
      </c>
      <c r="AH34" s="43">
        <v>107546.35</v>
      </c>
      <c r="AI34" s="43">
        <v>42647.7</v>
      </c>
      <c r="AJ34" s="43">
        <v>23530.76</v>
      </c>
      <c r="AK34" s="43">
        <v>11844.98</v>
      </c>
      <c r="AL34" s="43">
        <v>7858.07</v>
      </c>
      <c r="AM34" s="43">
        <v>7053.73</v>
      </c>
      <c r="AN34" s="43">
        <v>1338.42</v>
      </c>
      <c r="AO34" s="43">
        <v>1865</v>
      </c>
      <c r="AP34" s="43">
        <v>13524.81</v>
      </c>
    </row>
    <row r="35" spans="1:42" ht="15">
      <c r="A35" s="93" t="s">
        <v>194</v>
      </c>
      <c r="B35" s="43">
        <v>1697</v>
      </c>
      <c r="C35" s="43">
        <v>1894</v>
      </c>
      <c r="D35" s="43">
        <v>5067</v>
      </c>
      <c r="E35" s="43">
        <v>6302</v>
      </c>
      <c r="F35" s="43">
        <v>4356</v>
      </c>
      <c r="G35" s="43">
        <v>2012</v>
      </c>
      <c r="H35" s="43">
        <v>3030</v>
      </c>
      <c r="I35" s="43">
        <v>2411</v>
      </c>
      <c r="J35" s="43">
        <v>2295</v>
      </c>
      <c r="K35" s="43">
        <v>3849</v>
      </c>
      <c r="L35" s="43">
        <v>2626</v>
      </c>
      <c r="M35" s="43">
        <v>3906</v>
      </c>
      <c r="N35" s="43">
        <v>1553</v>
      </c>
      <c r="O35" s="43">
        <v>1016</v>
      </c>
      <c r="P35" s="43">
        <v>390</v>
      </c>
      <c r="Q35" s="43">
        <v>1862</v>
      </c>
      <c r="R35" s="43">
        <v>5161</v>
      </c>
      <c r="S35" s="43">
        <v>3154</v>
      </c>
      <c r="T35" s="43">
        <v>3190</v>
      </c>
      <c r="U35" s="43">
        <v>3621</v>
      </c>
      <c r="V35" s="43">
        <v>4802</v>
      </c>
      <c r="W35" s="43">
        <v>1952</v>
      </c>
      <c r="X35" s="43">
        <v>1137</v>
      </c>
      <c r="Y35" s="43">
        <v>7827</v>
      </c>
      <c r="Z35" s="43">
        <v>7266</v>
      </c>
      <c r="AA35" s="43">
        <v>3058</v>
      </c>
      <c r="AB35" s="43">
        <v>3074</v>
      </c>
      <c r="AC35" s="43">
        <v>5859.5</v>
      </c>
      <c r="AD35" s="43">
        <v>1545.5</v>
      </c>
      <c r="AE35" s="43">
        <v>893</v>
      </c>
      <c r="AF35" s="43">
        <v>2667.5</v>
      </c>
      <c r="AG35" s="43">
        <v>1368.5</v>
      </c>
      <c r="AH35" s="43">
        <v>1274</v>
      </c>
      <c r="AI35" s="43">
        <v>4206</v>
      </c>
      <c r="AJ35" s="43">
        <v>7809.77</v>
      </c>
      <c r="AK35" s="43">
        <v>6166.33</v>
      </c>
      <c r="AL35" s="43">
        <v>5474.96</v>
      </c>
      <c r="AM35" s="43">
        <v>5295.82</v>
      </c>
      <c r="AN35" s="43">
        <v>4498.83</v>
      </c>
      <c r="AO35" s="43">
        <v>4525.46</v>
      </c>
      <c r="AP35" s="43">
        <v>4479.31</v>
      </c>
    </row>
    <row r="36" spans="1:42" ht="15">
      <c r="A36" s="93" t="s">
        <v>180</v>
      </c>
      <c r="B36" s="43">
        <v>10956</v>
      </c>
      <c r="C36" s="43">
        <v>10832</v>
      </c>
      <c r="D36" s="43">
        <v>1232</v>
      </c>
      <c r="E36" s="43">
        <v>3883</v>
      </c>
      <c r="F36" s="43">
        <v>4656</v>
      </c>
      <c r="G36" s="43">
        <v>3227</v>
      </c>
      <c r="H36" s="43">
        <v>3573</v>
      </c>
      <c r="I36" s="43">
        <v>5778</v>
      </c>
      <c r="J36" s="43">
        <v>957</v>
      </c>
      <c r="K36" s="43">
        <v>59</v>
      </c>
      <c r="L36" s="43">
        <v>4654</v>
      </c>
      <c r="M36" s="43">
        <v>565</v>
      </c>
      <c r="N36" s="43">
        <v>1314</v>
      </c>
      <c r="O36" s="43">
        <v>444</v>
      </c>
      <c r="P36" s="43">
        <v>1038</v>
      </c>
      <c r="Q36" s="43">
        <v>611</v>
      </c>
      <c r="R36" s="43">
        <v>564</v>
      </c>
      <c r="S36" s="43">
        <v>346</v>
      </c>
      <c r="T36" s="43">
        <v>980</v>
      </c>
      <c r="U36" s="43">
        <v>2078</v>
      </c>
      <c r="V36" s="43">
        <v>3856</v>
      </c>
      <c r="W36" s="43">
        <v>2267</v>
      </c>
      <c r="X36" s="43">
        <v>989.5</v>
      </c>
      <c r="Y36" s="43">
        <v>2569</v>
      </c>
      <c r="Z36" s="43">
        <v>4380</v>
      </c>
      <c r="AA36" s="43">
        <v>1384</v>
      </c>
      <c r="AB36" s="43">
        <v>6396</v>
      </c>
      <c r="AC36" s="43">
        <v>4333</v>
      </c>
      <c r="AD36" s="43">
        <v>323</v>
      </c>
      <c r="AE36" s="43">
        <v>1170</v>
      </c>
      <c r="AF36" s="43">
        <v>1491</v>
      </c>
      <c r="AG36" s="43">
        <v>100</v>
      </c>
      <c r="AH36" s="43">
        <v>121</v>
      </c>
      <c r="AI36" s="43">
        <v>247</v>
      </c>
      <c r="AJ36" s="43">
        <v>2701</v>
      </c>
      <c r="AK36" s="43">
        <v>5315</v>
      </c>
      <c r="AL36" s="43">
        <v>666</v>
      </c>
      <c r="AM36" s="43">
        <v>0</v>
      </c>
      <c r="AN36" s="43">
        <v>0</v>
      </c>
      <c r="AO36" s="43">
        <v>47</v>
      </c>
      <c r="AP36" s="43">
        <v>1129</v>
      </c>
    </row>
    <row r="37" spans="1:42" ht="15">
      <c r="A37" s="93" t="s">
        <v>209</v>
      </c>
      <c r="B37" s="43">
        <v>9154</v>
      </c>
      <c r="C37" s="43">
        <v>13497</v>
      </c>
      <c r="D37" s="43">
        <v>12236</v>
      </c>
      <c r="E37" s="43">
        <v>12514</v>
      </c>
      <c r="F37" s="43">
        <v>11370</v>
      </c>
      <c r="G37" s="43">
        <v>11563</v>
      </c>
      <c r="H37" s="43">
        <v>12750</v>
      </c>
      <c r="I37" s="43">
        <v>9180</v>
      </c>
      <c r="J37" s="43">
        <v>7568</v>
      </c>
      <c r="K37" s="43">
        <v>10825</v>
      </c>
      <c r="L37" s="43">
        <v>6744</v>
      </c>
      <c r="M37" s="43">
        <v>7211</v>
      </c>
      <c r="N37" s="43">
        <v>434</v>
      </c>
      <c r="O37" s="43">
        <v>1753</v>
      </c>
      <c r="P37" s="43">
        <v>656</v>
      </c>
      <c r="Q37" s="43">
        <v>4584</v>
      </c>
      <c r="R37" s="43">
        <v>6682</v>
      </c>
      <c r="S37" s="43">
        <v>6055</v>
      </c>
      <c r="T37" s="43">
        <v>2438</v>
      </c>
      <c r="U37" s="43">
        <v>3279.25</v>
      </c>
      <c r="V37" s="43">
        <v>2637.87</v>
      </c>
      <c r="W37" s="43">
        <v>2465.93</v>
      </c>
      <c r="X37" s="43">
        <v>2030.5</v>
      </c>
      <c r="Y37" s="43">
        <v>2028</v>
      </c>
      <c r="Z37" s="43">
        <v>552.62</v>
      </c>
      <c r="AA37" s="43">
        <v>1602</v>
      </c>
      <c r="AB37" s="43">
        <v>1813</v>
      </c>
      <c r="AC37" s="43">
        <v>3076.45</v>
      </c>
      <c r="AD37" s="43">
        <v>2073</v>
      </c>
      <c r="AE37" s="43">
        <v>2353</v>
      </c>
      <c r="AF37" s="43">
        <v>2193.08</v>
      </c>
      <c r="AG37" s="43">
        <v>4178.18</v>
      </c>
      <c r="AH37" s="43">
        <v>2460.54</v>
      </c>
      <c r="AI37" s="43">
        <v>3275.72</v>
      </c>
      <c r="AJ37" s="43">
        <v>3182</v>
      </c>
      <c r="AK37" s="43">
        <v>4732.52</v>
      </c>
      <c r="AL37" s="43">
        <v>1547.37</v>
      </c>
      <c r="AM37" s="43">
        <v>1819.5</v>
      </c>
      <c r="AN37" s="43">
        <v>1850</v>
      </c>
      <c r="AO37" s="43">
        <v>1860.2</v>
      </c>
      <c r="AP37" s="43">
        <v>1396.24</v>
      </c>
    </row>
    <row r="38" spans="1:42" ht="15">
      <c r="A38" s="93" t="s">
        <v>197</v>
      </c>
      <c r="B38" s="43">
        <v>147</v>
      </c>
      <c r="C38" s="43">
        <v>0</v>
      </c>
      <c r="D38" s="43"/>
      <c r="E38" s="43">
        <v>50</v>
      </c>
      <c r="F38" s="43"/>
      <c r="G38" s="43">
        <v>2</v>
      </c>
      <c r="H38" s="43">
        <v>20</v>
      </c>
      <c r="I38" s="43">
        <v>5</v>
      </c>
      <c r="J38" s="43">
        <v>16</v>
      </c>
      <c r="K38" s="43"/>
      <c r="L38" s="43">
        <v>5</v>
      </c>
      <c r="M38" s="43"/>
      <c r="N38" s="43"/>
      <c r="O38" s="43"/>
      <c r="P38" s="43">
        <v>52</v>
      </c>
      <c r="Q38" s="43">
        <v>621</v>
      </c>
      <c r="R38" s="43">
        <v>0</v>
      </c>
      <c r="S38" s="43">
        <v>5930</v>
      </c>
      <c r="T38" s="43">
        <v>1375</v>
      </c>
      <c r="U38" s="43">
        <v>1618</v>
      </c>
      <c r="V38" s="43">
        <v>1950</v>
      </c>
      <c r="W38" s="43">
        <v>3927.7</v>
      </c>
      <c r="X38" s="43">
        <v>1663</v>
      </c>
      <c r="Y38" s="43">
        <v>1060</v>
      </c>
      <c r="Z38" s="43">
        <v>808</v>
      </c>
      <c r="AA38" s="43">
        <v>550</v>
      </c>
      <c r="AB38" s="43">
        <v>242.4</v>
      </c>
      <c r="AC38" s="43">
        <v>1829.8</v>
      </c>
      <c r="AD38" s="43">
        <v>76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>
        <v>11</v>
      </c>
    </row>
    <row r="39" spans="1:42" ht="15">
      <c r="A39" s="93" t="s">
        <v>186</v>
      </c>
      <c r="B39" s="43">
        <v>3793</v>
      </c>
      <c r="C39" s="43">
        <v>2084</v>
      </c>
      <c r="D39" s="43">
        <v>1743</v>
      </c>
      <c r="E39" s="43">
        <v>1739</v>
      </c>
      <c r="F39" s="43">
        <v>2155</v>
      </c>
      <c r="G39" s="43">
        <v>1126</v>
      </c>
      <c r="H39" s="43">
        <v>1660</v>
      </c>
      <c r="I39" s="43">
        <v>3585</v>
      </c>
      <c r="J39" s="43">
        <v>2266</v>
      </c>
      <c r="K39" s="43">
        <v>4260</v>
      </c>
      <c r="L39" s="43">
        <v>4113</v>
      </c>
      <c r="M39" s="43">
        <v>1363</v>
      </c>
      <c r="N39" s="43">
        <v>1545</v>
      </c>
      <c r="O39" s="43">
        <v>3911</v>
      </c>
      <c r="P39" s="43">
        <v>4399</v>
      </c>
      <c r="Q39" s="43">
        <v>2230</v>
      </c>
      <c r="R39" s="43">
        <v>5945</v>
      </c>
      <c r="S39" s="43">
        <v>2241</v>
      </c>
      <c r="T39" s="43">
        <v>648</v>
      </c>
      <c r="U39" s="43">
        <v>4972</v>
      </c>
      <c r="V39" s="43">
        <v>3882</v>
      </c>
      <c r="W39" s="43">
        <v>1344.01</v>
      </c>
      <c r="X39" s="43">
        <v>2109</v>
      </c>
      <c r="Y39" s="43">
        <v>3098</v>
      </c>
      <c r="Z39" s="43">
        <v>2869</v>
      </c>
      <c r="AA39" s="43">
        <v>2720</v>
      </c>
      <c r="AB39" s="43">
        <v>1850</v>
      </c>
      <c r="AC39" s="43">
        <v>1657</v>
      </c>
      <c r="AD39" s="43">
        <v>513</v>
      </c>
      <c r="AE39" s="43">
        <v>178</v>
      </c>
      <c r="AF39" s="43">
        <v>447.5</v>
      </c>
      <c r="AG39" s="43">
        <v>515</v>
      </c>
      <c r="AH39" s="43">
        <v>196</v>
      </c>
      <c r="AI39" s="43">
        <v>62</v>
      </c>
      <c r="AJ39" s="43">
        <v>565.5</v>
      </c>
      <c r="AK39" s="43">
        <v>424</v>
      </c>
      <c r="AL39" s="43">
        <v>695</v>
      </c>
      <c r="AM39" s="43">
        <v>1123</v>
      </c>
      <c r="AN39" s="43">
        <v>1900</v>
      </c>
      <c r="AO39" s="43">
        <v>20</v>
      </c>
      <c r="AP39" s="43">
        <v>76</v>
      </c>
    </row>
    <row r="40" spans="1:42" ht="15">
      <c r="A40" s="93" t="s">
        <v>187</v>
      </c>
      <c r="B40" s="43">
        <v>2838</v>
      </c>
      <c r="C40" s="43">
        <v>3185</v>
      </c>
      <c r="D40" s="43">
        <v>365</v>
      </c>
      <c r="E40" s="43">
        <v>1715</v>
      </c>
      <c r="F40" s="43">
        <v>2704</v>
      </c>
      <c r="G40" s="43">
        <v>5566</v>
      </c>
      <c r="H40" s="43">
        <v>905</v>
      </c>
      <c r="I40" s="43">
        <v>676</v>
      </c>
      <c r="J40" s="43">
        <v>1219</v>
      </c>
      <c r="K40" s="43">
        <v>1049</v>
      </c>
      <c r="L40" s="43">
        <v>728</v>
      </c>
      <c r="M40" s="43">
        <v>280</v>
      </c>
      <c r="N40" s="43">
        <v>506</v>
      </c>
      <c r="O40" s="43">
        <v>92</v>
      </c>
      <c r="P40" s="43">
        <v>63</v>
      </c>
      <c r="Q40" s="43">
        <v>5637</v>
      </c>
      <c r="R40" s="43">
        <v>636</v>
      </c>
      <c r="S40" s="43">
        <v>1497</v>
      </c>
      <c r="T40" s="43">
        <v>3310</v>
      </c>
      <c r="U40" s="43">
        <v>2711</v>
      </c>
      <c r="V40" s="43">
        <v>110</v>
      </c>
      <c r="W40" s="43"/>
      <c r="X40" s="43">
        <v>21</v>
      </c>
      <c r="Y40" s="43">
        <v>38</v>
      </c>
      <c r="Z40" s="43"/>
      <c r="AA40" s="43"/>
      <c r="AB40" s="43">
        <v>10</v>
      </c>
      <c r="AC40" s="43">
        <v>1364</v>
      </c>
      <c r="AD40" s="43">
        <v>4616</v>
      </c>
      <c r="AE40" s="43">
        <v>2884</v>
      </c>
      <c r="AF40" s="43">
        <v>1401</v>
      </c>
      <c r="AG40" s="43">
        <v>4006</v>
      </c>
      <c r="AH40" s="43">
        <v>2139</v>
      </c>
      <c r="AI40" s="43">
        <v>1689</v>
      </c>
      <c r="AJ40" s="43">
        <v>2187.7</v>
      </c>
      <c r="AK40" s="43">
        <v>2418.7</v>
      </c>
      <c r="AL40" s="43">
        <v>1963</v>
      </c>
      <c r="AM40" s="43">
        <v>294</v>
      </c>
      <c r="AN40" s="43">
        <v>30</v>
      </c>
      <c r="AO40" s="43"/>
      <c r="AP40" s="43"/>
    </row>
    <row r="41" spans="1:42" ht="15">
      <c r="A41" s="93" t="s">
        <v>182</v>
      </c>
      <c r="B41" s="43">
        <v>2411</v>
      </c>
      <c r="C41" s="43">
        <v>50</v>
      </c>
      <c r="D41" s="43"/>
      <c r="E41" s="43">
        <v>226</v>
      </c>
      <c r="F41" s="43">
        <v>2722</v>
      </c>
      <c r="G41" s="43">
        <v>390</v>
      </c>
      <c r="H41" s="43">
        <v>500</v>
      </c>
      <c r="I41" s="43">
        <v>20</v>
      </c>
      <c r="J41" s="43"/>
      <c r="K41" s="43"/>
      <c r="L41" s="43">
        <v>390</v>
      </c>
      <c r="M41" s="43">
        <v>30</v>
      </c>
      <c r="N41" s="43"/>
      <c r="O41" s="43"/>
      <c r="P41" s="43"/>
      <c r="Q41" s="43">
        <v>20</v>
      </c>
      <c r="R41" s="43">
        <v>30</v>
      </c>
      <c r="S41" s="43"/>
      <c r="T41" s="43">
        <v>310</v>
      </c>
      <c r="U41" s="43">
        <v>670</v>
      </c>
      <c r="V41" s="43">
        <v>1500</v>
      </c>
      <c r="W41" s="43">
        <v>660</v>
      </c>
      <c r="X41" s="43">
        <v>760</v>
      </c>
      <c r="Y41" s="43">
        <v>960</v>
      </c>
      <c r="Z41" s="43">
        <v>520</v>
      </c>
      <c r="AA41" s="43">
        <v>80</v>
      </c>
      <c r="AB41" s="43">
        <v>2570</v>
      </c>
      <c r="AC41" s="43">
        <v>410</v>
      </c>
      <c r="AD41" s="43"/>
      <c r="AE41" s="43">
        <v>350</v>
      </c>
      <c r="AF41" s="43">
        <v>207</v>
      </c>
      <c r="AG41" s="43"/>
      <c r="AH41" s="43"/>
      <c r="AI41" s="43">
        <v>0</v>
      </c>
      <c r="AJ41" s="43">
        <v>460</v>
      </c>
      <c r="AK41" s="43">
        <v>610</v>
      </c>
      <c r="AL41" s="43"/>
      <c r="AM41" s="43"/>
      <c r="AN41" s="43"/>
      <c r="AO41" s="43"/>
      <c r="AP41" s="43"/>
    </row>
    <row r="42" spans="1:42" ht="15">
      <c r="A42" s="93" t="s">
        <v>192</v>
      </c>
      <c r="B42" s="43">
        <v>26</v>
      </c>
      <c r="C42" s="43">
        <v>78</v>
      </c>
      <c r="D42" s="43">
        <v>52</v>
      </c>
      <c r="E42" s="43">
        <v>80</v>
      </c>
      <c r="F42" s="43"/>
      <c r="G42" s="43"/>
      <c r="H42" s="43"/>
      <c r="I42" s="43"/>
      <c r="J42" s="43">
        <v>0</v>
      </c>
      <c r="K42" s="43"/>
      <c r="L42" s="43"/>
      <c r="M42" s="43"/>
      <c r="N42" s="43">
        <v>39</v>
      </c>
      <c r="O42" s="43"/>
      <c r="P42" s="43"/>
      <c r="Q42" s="43"/>
      <c r="R42" s="43"/>
      <c r="S42" s="43">
        <v>6</v>
      </c>
      <c r="T42" s="43">
        <v>6</v>
      </c>
      <c r="U42" s="43"/>
      <c r="V42" s="43">
        <v>64</v>
      </c>
      <c r="W42" s="43"/>
      <c r="X42" s="43">
        <v>1.2</v>
      </c>
      <c r="Y42" s="43">
        <v>0</v>
      </c>
      <c r="Z42" s="43">
        <v>13</v>
      </c>
      <c r="AA42" s="43"/>
      <c r="AB42" s="43">
        <v>67</v>
      </c>
      <c r="AC42" s="43">
        <v>295</v>
      </c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ht="15">
      <c r="A43" s="93" t="s">
        <v>193</v>
      </c>
      <c r="B43" s="43">
        <v>26</v>
      </c>
      <c r="C43" s="43">
        <v>78</v>
      </c>
      <c r="D43" s="43">
        <v>52</v>
      </c>
      <c r="E43" s="43">
        <v>80</v>
      </c>
      <c r="F43" s="43"/>
      <c r="G43" s="43"/>
      <c r="H43" s="43"/>
      <c r="I43" s="43"/>
      <c r="J43" s="43">
        <v>0</v>
      </c>
      <c r="K43" s="43"/>
      <c r="L43" s="43"/>
      <c r="M43" s="43"/>
      <c r="N43" s="43">
        <v>39</v>
      </c>
      <c r="O43" s="43"/>
      <c r="P43" s="43"/>
      <c r="Q43" s="43"/>
      <c r="R43" s="43"/>
      <c r="S43" s="43">
        <v>6</v>
      </c>
      <c r="T43" s="43">
        <v>6</v>
      </c>
      <c r="U43" s="43"/>
      <c r="V43" s="43">
        <v>64</v>
      </c>
      <c r="W43" s="43"/>
      <c r="X43" s="43">
        <v>1.2</v>
      </c>
      <c r="Y43" s="43">
        <v>0</v>
      </c>
      <c r="Z43" s="43">
        <v>13</v>
      </c>
      <c r="AA43" s="43"/>
      <c r="AB43" s="43">
        <v>67</v>
      </c>
      <c r="AC43" s="43">
        <v>295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ht="15">
      <c r="A44" s="93" t="s">
        <v>188</v>
      </c>
      <c r="B44" s="43">
        <v>2555</v>
      </c>
      <c r="C44" s="43">
        <v>4771</v>
      </c>
      <c r="D44" s="43">
        <v>3371</v>
      </c>
      <c r="E44" s="43">
        <v>5024</v>
      </c>
      <c r="F44" s="43">
        <v>3360</v>
      </c>
      <c r="G44" s="43">
        <v>1737</v>
      </c>
      <c r="H44" s="43">
        <v>3458</v>
      </c>
      <c r="I44" s="43">
        <v>4382</v>
      </c>
      <c r="J44" s="43">
        <v>3900</v>
      </c>
      <c r="K44" s="43">
        <v>2698</v>
      </c>
      <c r="L44" s="43">
        <v>2105</v>
      </c>
      <c r="M44" s="43">
        <v>864</v>
      </c>
      <c r="N44" s="43">
        <v>2448</v>
      </c>
      <c r="O44" s="43">
        <v>10068</v>
      </c>
      <c r="P44" s="43">
        <v>6837</v>
      </c>
      <c r="Q44" s="43">
        <v>596</v>
      </c>
      <c r="R44" s="43">
        <v>641</v>
      </c>
      <c r="S44" s="43">
        <v>5066</v>
      </c>
      <c r="T44" s="43">
        <v>406</v>
      </c>
      <c r="U44" s="43">
        <v>1109</v>
      </c>
      <c r="V44" s="43">
        <v>190</v>
      </c>
      <c r="W44" s="43">
        <v>126.7</v>
      </c>
      <c r="X44" s="43">
        <v>0</v>
      </c>
      <c r="Y44" s="43">
        <v>0</v>
      </c>
      <c r="Z44" s="43">
        <v>226</v>
      </c>
      <c r="AA44" s="43"/>
      <c r="AB44" s="43">
        <v>0</v>
      </c>
      <c r="AC44" s="43">
        <v>2.5</v>
      </c>
      <c r="AD44" s="43"/>
      <c r="AE44" s="43">
        <v>3851</v>
      </c>
      <c r="AF44" s="43">
        <v>200</v>
      </c>
      <c r="AG44" s="43">
        <v>0</v>
      </c>
      <c r="AH44" s="43">
        <v>200</v>
      </c>
      <c r="AI44" s="43">
        <v>0</v>
      </c>
      <c r="AJ44" s="43"/>
      <c r="AK44" s="43">
        <v>6</v>
      </c>
      <c r="AL44" s="43"/>
      <c r="AM44" s="43">
        <v>851</v>
      </c>
      <c r="AN44" s="43"/>
      <c r="AO44" s="43"/>
      <c r="AP44" s="43"/>
    </row>
    <row r="45" spans="1:42" ht="15">
      <c r="A45" s="93" t="s">
        <v>191</v>
      </c>
      <c r="B45" s="43">
        <v>691</v>
      </c>
      <c r="C45" s="43">
        <v>890</v>
      </c>
      <c r="D45" s="43">
        <v>627</v>
      </c>
      <c r="E45" s="43">
        <v>1015</v>
      </c>
      <c r="F45" s="43">
        <v>803</v>
      </c>
      <c r="G45" s="43">
        <v>295</v>
      </c>
      <c r="H45" s="43">
        <v>599</v>
      </c>
      <c r="I45" s="43">
        <v>1154</v>
      </c>
      <c r="J45" s="43">
        <v>417</v>
      </c>
      <c r="K45" s="43">
        <v>335</v>
      </c>
      <c r="L45" s="43">
        <v>288</v>
      </c>
      <c r="M45" s="43">
        <v>86</v>
      </c>
      <c r="N45" s="43">
        <v>3996</v>
      </c>
      <c r="O45" s="43">
        <v>57</v>
      </c>
      <c r="P45" s="43">
        <v>1373</v>
      </c>
      <c r="Q45" s="43">
        <v>33</v>
      </c>
      <c r="R45" s="43"/>
      <c r="S45" s="43">
        <v>12</v>
      </c>
      <c r="T45" s="43">
        <v>0</v>
      </c>
      <c r="U45" s="43">
        <v>5</v>
      </c>
      <c r="V45" s="43">
        <v>16</v>
      </c>
      <c r="W45" s="43">
        <v>18</v>
      </c>
      <c r="X45" s="43">
        <v>9</v>
      </c>
      <c r="Y45" s="43">
        <v>30</v>
      </c>
      <c r="Z45" s="43">
        <v>52</v>
      </c>
      <c r="AA45" s="43">
        <v>10</v>
      </c>
      <c r="AB45" s="43"/>
      <c r="AC45" s="43">
        <v>0</v>
      </c>
      <c r="AD45" s="43"/>
      <c r="AE45" s="43"/>
      <c r="AF45" s="43"/>
      <c r="AG45" s="43"/>
      <c r="AH45" s="43"/>
      <c r="AI45" s="43"/>
      <c r="AJ45" s="43"/>
      <c r="AK45" s="43">
        <v>80</v>
      </c>
      <c r="AL45" s="43"/>
      <c r="AM45" s="43">
        <v>30</v>
      </c>
      <c r="AN45" s="43"/>
      <c r="AO45" s="43"/>
      <c r="AP45" s="43"/>
    </row>
    <row r="46" spans="1:42" ht="15">
      <c r="A46" s="93" t="s">
        <v>185</v>
      </c>
      <c r="B46" s="43"/>
      <c r="C46" s="43">
        <v>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ht="15">
      <c r="A47" s="93" t="s">
        <v>181</v>
      </c>
      <c r="B47" s="43">
        <v>28</v>
      </c>
      <c r="C47" s="43"/>
      <c r="D47" s="43"/>
      <c r="E47" s="43"/>
      <c r="F47" s="43"/>
      <c r="G47" s="43"/>
      <c r="H47" s="43"/>
      <c r="I47" s="43"/>
      <c r="J47" s="43"/>
      <c r="K47" s="43">
        <v>55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2" ht="15">
      <c r="A48" s="93" t="s">
        <v>190</v>
      </c>
      <c r="B48" s="43">
        <v>500</v>
      </c>
      <c r="C48" s="43">
        <v>930</v>
      </c>
      <c r="D48" s="43">
        <v>175</v>
      </c>
      <c r="E48" s="43">
        <v>96</v>
      </c>
      <c r="F48" s="43">
        <v>30</v>
      </c>
      <c r="G48" s="43">
        <v>148</v>
      </c>
      <c r="H48" s="43">
        <v>449</v>
      </c>
      <c r="I48" s="43">
        <v>512</v>
      </c>
      <c r="J48" s="43">
        <v>79</v>
      </c>
      <c r="K48" s="43">
        <v>134</v>
      </c>
      <c r="L48" s="43">
        <v>17</v>
      </c>
      <c r="M48" s="43">
        <v>50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>
        <v>253.5</v>
      </c>
      <c r="AE48" s="43">
        <v>17</v>
      </c>
      <c r="AF48" s="43">
        <v>15</v>
      </c>
      <c r="AG48" s="43"/>
      <c r="AH48" s="43"/>
      <c r="AI48" s="43"/>
      <c r="AJ48" s="43">
        <v>120</v>
      </c>
      <c r="AK48" s="43">
        <v>6</v>
      </c>
      <c r="AL48" s="43"/>
      <c r="AM48" s="43"/>
      <c r="AN48" s="43"/>
      <c r="AO48" s="43"/>
      <c r="AP48" s="43"/>
    </row>
    <row r="49" spans="1:42" ht="15">
      <c r="A49" s="93" t="s">
        <v>13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>
        <v>11</v>
      </c>
      <c r="AL49" s="43"/>
      <c r="AM49" s="43"/>
      <c r="AN49" s="43"/>
      <c r="AO49" s="43"/>
      <c r="AP49" s="43"/>
    </row>
    <row r="50" spans="1:42" ht="15">
      <c r="A50" s="93" t="s">
        <v>210</v>
      </c>
      <c r="B50" s="43"/>
      <c r="C50" s="43"/>
      <c r="D50" s="43"/>
      <c r="E50" s="43"/>
      <c r="F50" s="43">
        <v>172</v>
      </c>
      <c r="G50" s="43">
        <v>1073</v>
      </c>
      <c r="H50" s="43">
        <v>97</v>
      </c>
      <c r="I50" s="43">
        <v>21</v>
      </c>
      <c r="J50" s="43">
        <v>4</v>
      </c>
      <c r="K50" s="43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1:42" ht="15">
      <c r="A51" s="93" t="s">
        <v>184</v>
      </c>
      <c r="B51" s="43">
        <v>1302</v>
      </c>
      <c r="C51" s="43">
        <v>1047</v>
      </c>
      <c r="D51" s="43">
        <v>326</v>
      </c>
      <c r="E51" s="43">
        <v>571</v>
      </c>
      <c r="F51" s="43">
        <v>404</v>
      </c>
      <c r="G51" s="43">
        <v>784</v>
      </c>
      <c r="H51" s="43">
        <v>255</v>
      </c>
      <c r="I51" s="43">
        <v>1015</v>
      </c>
      <c r="J51" s="43">
        <v>248</v>
      </c>
      <c r="K51" s="43">
        <v>469</v>
      </c>
      <c r="L51" s="43">
        <v>105</v>
      </c>
      <c r="M51" s="43">
        <v>34</v>
      </c>
      <c r="N51" s="43">
        <v>532</v>
      </c>
      <c r="O51" s="43"/>
      <c r="P51" s="43"/>
      <c r="Q51" s="43"/>
      <c r="R51" s="43"/>
      <c r="S51" s="43"/>
      <c r="T51" s="43"/>
      <c r="U51" s="43"/>
      <c r="V51" s="43"/>
      <c r="W51" s="43">
        <v>68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>
        <v>395.43</v>
      </c>
      <c r="AI51" s="43">
        <v>66</v>
      </c>
      <c r="AJ51" s="43"/>
      <c r="AK51" s="43"/>
      <c r="AL51" s="43"/>
      <c r="AM51" s="43"/>
      <c r="AN51" s="43"/>
      <c r="AO51" s="43"/>
      <c r="AP51" s="43"/>
    </row>
    <row r="52" spans="1:42" ht="15">
      <c r="A52" s="93" t="s">
        <v>205</v>
      </c>
      <c r="B52" s="43"/>
      <c r="C52" s="43">
        <v>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2" ht="15">
      <c r="A53" s="93" t="s">
        <v>199</v>
      </c>
      <c r="B53" s="43">
        <v>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>
        <v>42</v>
      </c>
      <c r="P53" s="43">
        <v>1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2" ht="15">
      <c r="A54" s="93" t="s">
        <v>200</v>
      </c>
      <c r="B54" s="43">
        <v>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>
        <v>42</v>
      </c>
      <c r="P54" s="43">
        <v>1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1:42" ht="15">
      <c r="A55" s="93" t="s">
        <v>206</v>
      </c>
      <c r="B55" s="43"/>
      <c r="C55" s="43">
        <v>1</v>
      </c>
      <c r="D55" s="43"/>
      <c r="E55" s="43"/>
      <c r="F55" s="43"/>
      <c r="G55" s="43"/>
      <c r="H55" s="43"/>
      <c r="I55" s="43">
        <v>640</v>
      </c>
      <c r="J55" s="43">
        <v>700</v>
      </c>
      <c r="K55" s="43">
        <v>100</v>
      </c>
      <c r="L55" s="43">
        <v>320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ht="15">
      <c r="A56" s="6"/>
    </row>
    <row r="57" ht="15">
      <c r="A57" s="6"/>
    </row>
    <row r="58" ht="15">
      <c r="A58" s="6" t="s">
        <v>173</v>
      </c>
    </row>
    <row r="59" spans="1:42" ht="15">
      <c r="A59" s="93" t="s">
        <v>178</v>
      </c>
      <c r="B59" s="88">
        <v>1980</v>
      </c>
      <c r="C59" s="88">
        <v>1981</v>
      </c>
      <c r="D59" s="88">
        <v>1982</v>
      </c>
      <c r="E59" s="88">
        <v>1983</v>
      </c>
      <c r="F59" s="88">
        <v>1984</v>
      </c>
      <c r="G59" s="88">
        <v>1985</v>
      </c>
      <c r="H59" s="88">
        <v>1986</v>
      </c>
      <c r="I59" s="88">
        <v>1987</v>
      </c>
      <c r="J59" s="88">
        <v>1988</v>
      </c>
      <c r="K59" s="88">
        <v>1989</v>
      </c>
      <c r="L59" s="88">
        <v>1990</v>
      </c>
      <c r="M59" s="88">
        <v>1991</v>
      </c>
      <c r="N59" s="88">
        <v>1992</v>
      </c>
      <c r="O59" s="88">
        <v>1993</v>
      </c>
      <c r="P59" s="88">
        <v>1994</v>
      </c>
      <c r="Q59" s="88">
        <v>1995</v>
      </c>
      <c r="R59" s="88">
        <v>1996</v>
      </c>
      <c r="S59" s="88">
        <v>1997</v>
      </c>
      <c r="T59" s="88">
        <v>1998</v>
      </c>
      <c r="U59" s="88">
        <v>1999</v>
      </c>
      <c r="V59" s="88">
        <v>2000</v>
      </c>
      <c r="W59" s="88">
        <v>2001</v>
      </c>
      <c r="X59" s="88">
        <v>2002</v>
      </c>
      <c r="Y59" s="88">
        <v>2003</v>
      </c>
      <c r="Z59" s="88">
        <v>2004</v>
      </c>
      <c r="AA59" s="88">
        <v>2005</v>
      </c>
      <c r="AB59" s="88">
        <v>2006</v>
      </c>
      <c r="AC59" s="88">
        <v>2007</v>
      </c>
      <c r="AD59" s="88">
        <v>2008</v>
      </c>
      <c r="AE59" s="88">
        <v>2009</v>
      </c>
      <c r="AF59" s="88">
        <v>2010</v>
      </c>
      <c r="AG59" s="88">
        <v>2011</v>
      </c>
      <c r="AH59" s="88">
        <v>2012</v>
      </c>
      <c r="AI59" s="88">
        <v>2013</v>
      </c>
      <c r="AJ59" s="88">
        <v>2014</v>
      </c>
      <c r="AK59" s="88">
        <v>2015</v>
      </c>
      <c r="AL59" s="88">
        <v>2016</v>
      </c>
      <c r="AM59" s="88">
        <v>2017</v>
      </c>
      <c r="AN59" s="88">
        <v>2018</v>
      </c>
      <c r="AO59" s="88">
        <v>2019</v>
      </c>
      <c r="AP59" s="88">
        <v>2020</v>
      </c>
    </row>
    <row r="60" spans="1:42" ht="15">
      <c r="A60" s="93" t="s">
        <v>179</v>
      </c>
      <c r="B60" s="43">
        <v>10142</v>
      </c>
      <c r="C60" s="43">
        <v>34832</v>
      </c>
      <c r="D60" s="43">
        <v>17175</v>
      </c>
      <c r="E60" s="43">
        <v>21180</v>
      </c>
      <c r="F60" s="43">
        <v>9785</v>
      </c>
      <c r="G60" s="43">
        <v>39946</v>
      </c>
      <c r="H60" s="43">
        <v>23974</v>
      </c>
      <c r="I60" s="43">
        <v>21756</v>
      </c>
      <c r="J60" s="43">
        <v>9874</v>
      </c>
      <c r="K60" s="43">
        <v>12491</v>
      </c>
      <c r="L60" s="43">
        <v>36835</v>
      </c>
      <c r="M60" s="43">
        <v>2389</v>
      </c>
      <c r="N60" s="43">
        <v>3462</v>
      </c>
      <c r="O60" s="43">
        <v>2620</v>
      </c>
      <c r="P60" s="43">
        <v>28310</v>
      </c>
      <c r="Q60" s="43">
        <v>7762</v>
      </c>
      <c r="R60" s="43">
        <v>7170</v>
      </c>
      <c r="S60" s="43">
        <v>15720</v>
      </c>
      <c r="T60" s="43">
        <v>2911</v>
      </c>
      <c r="U60" s="43">
        <v>12825</v>
      </c>
      <c r="V60" s="43">
        <v>15054</v>
      </c>
      <c r="W60" s="43">
        <v>16658</v>
      </c>
      <c r="X60" s="43">
        <v>19875</v>
      </c>
      <c r="Y60" s="43">
        <v>4211.65</v>
      </c>
      <c r="Z60" s="43">
        <v>6670</v>
      </c>
      <c r="AA60" s="43">
        <v>23010</v>
      </c>
      <c r="AB60" s="43">
        <v>16079</v>
      </c>
      <c r="AC60" s="43">
        <v>12536</v>
      </c>
      <c r="AD60" s="43">
        <v>19731.6</v>
      </c>
      <c r="AE60" s="43">
        <v>14614</v>
      </c>
      <c r="AF60" s="43">
        <v>9906</v>
      </c>
      <c r="AG60" s="43">
        <v>3369.03</v>
      </c>
      <c r="AH60" s="43"/>
      <c r="AI60" s="43">
        <v>9801.29</v>
      </c>
      <c r="AJ60" s="43">
        <v>40</v>
      </c>
      <c r="AK60" s="43">
        <v>5815.429999999993</v>
      </c>
      <c r="AL60" s="43">
        <v>949</v>
      </c>
      <c r="AM60" s="43">
        <v>1450</v>
      </c>
      <c r="AN60" s="43">
        <v>450</v>
      </c>
      <c r="AO60" s="43">
        <v>1236</v>
      </c>
      <c r="AP60" s="43">
        <v>1005</v>
      </c>
    </row>
    <row r="61" spans="1:42" ht="15">
      <c r="A61" s="93" t="s">
        <v>201</v>
      </c>
      <c r="B61" s="43">
        <v>3393</v>
      </c>
      <c r="C61" s="43">
        <v>26315</v>
      </c>
      <c r="D61" s="43">
        <v>12441</v>
      </c>
      <c r="E61" s="43">
        <v>73880</v>
      </c>
      <c r="F61" s="43">
        <v>18362</v>
      </c>
      <c r="G61" s="43">
        <v>19853</v>
      </c>
      <c r="H61" s="43">
        <v>26839</v>
      </c>
      <c r="I61" s="43">
        <v>23445</v>
      </c>
      <c r="J61" s="43">
        <v>13177</v>
      </c>
      <c r="K61" s="43">
        <v>17268</v>
      </c>
      <c r="L61" s="43">
        <v>4839</v>
      </c>
      <c r="M61" s="43">
        <v>1587</v>
      </c>
      <c r="N61" s="43">
        <v>14748</v>
      </c>
      <c r="O61" s="43">
        <v>2751</v>
      </c>
      <c r="P61" s="43">
        <v>43</v>
      </c>
      <c r="Q61" s="43">
        <v>1368</v>
      </c>
      <c r="R61" s="43">
        <v>4165</v>
      </c>
      <c r="S61" s="43">
        <v>1079</v>
      </c>
      <c r="T61" s="43">
        <v>64</v>
      </c>
      <c r="U61" s="43">
        <v>503</v>
      </c>
      <c r="V61" s="43">
        <v>14800</v>
      </c>
      <c r="W61" s="43">
        <v>5688</v>
      </c>
      <c r="X61" s="43">
        <v>5662</v>
      </c>
      <c r="Y61" s="43">
        <v>5630</v>
      </c>
      <c r="Z61" s="43">
        <v>1850</v>
      </c>
      <c r="AA61" s="43">
        <v>7391</v>
      </c>
      <c r="AB61" s="43">
        <v>9288</v>
      </c>
      <c r="AC61" s="43">
        <v>2588</v>
      </c>
      <c r="AD61" s="43">
        <v>2491.4</v>
      </c>
      <c r="AE61" s="43">
        <v>1482.08</v>
      </c>
      <c r="AF61" s="43">
        <v>1031.04</v>
      </c>
      <c r="AG61" s="43">
        <v>27604.72</v>
      </c>
      <c r="AH61" s="43"/>
      <c r="AI61" s="43">
        <v>3098.3199999999997</v>
      </c>
      <c r="AJ61" s="43">
        <v>115</v>
      </c>
      <c r="AK61" s="43">
        <v>128.42000000000007</v>
      </c>
      <c r="AL61" s="43">
        <v>0</v>
      </c>
      <c r="AM61" s="43">
        <v>0</v>
      </c>
      <c r="AN61" s="43">
        <v>6.59</v>
      </c>
      <c r="AO61" s="43">
        <v>0</v>
      </c>
      <c r="AP61" s="43">
        <v>0</v>
      </c>
    </row>
    <row r="62" spans="1:42" ht="15">
      <c r="A62" s="93" t="s">
        <v>180</v>
      </c>
      <c r="B62" s="43">
        <v>1541</v>
      </c>
      <c r="C62" s="43">
        <v>5756</v>
      </c>
      <c r="D62" s="43">
        <v>876</v>
      </c>
      <c r="E62" s="43">
        <v>8377</v>
      </c>
      <c r="F62" s="43">
        <v>380</v>
      </c>
      <c r="G62" s="43">
        <v>5992</v>
      </c>
      <c r="H62" s="43">
        <v>594</v>
      </c>
      <c r="I62" s="43">
        <v>3491</v>
      </c>
      <c r="J62" s="43">
        <v>401</v>
      </c>
      <c r="K62" s="43">
        <v>45</v>
      </c>
      <c r="L62" s="43">
        <v>979</v>
      </c>
      <c r="M62" s="43"/>
      <c r="N62" s="43">
        <v>80</v>
      </c>
      <c r="O62" s="43"/>
      <c r="P62" s="43">
        <v>401</v>
      </c>
      <c r="Q62" s="43">
        <v>150</v>
      </c>
      <c r="R62" s="43">
        <v>121</v>
      </c>
      <c r="S62" s="43">
        <v>620</v>
      </c>
      <c r="T62" s="43">
        <v>512</v>
      </c>
      <c r="U62" s="43">
        <v>208</v>
      </c>
      <c r="V62" s="43">
        <v>370</v>
      </c>
      <c r="W62" s="43">
        <v>104</v>
      </c>
      <c r="X62" s="43">
        <v>780</v>
      </c>
      <c r="Y62" s="43">
        <v>510</v>
      </c>
      <c r="Z62" s="43">
        <v>87</v>
      </c>
      <c r="AA62" s="43">
        <v>3100</v>
      </c>
      <c r="AB62" s="43">
        <v>1196</v>
      </c>
      <c r="AC62" s="43">
        <v>142</v>
      </c>
      <c r="AD62" s="43">
        <v>66</v>
      </c>
      <c r="AE62" s="43">
        <v>90</v>
      </c>
      <c r="AF62" s="43">
        <v>3796</v>
      </c>
      <c r="AG62" s="43">
        <v>959</v>
      </c>
      <c r="AH62" s="43"/>
      <c r="AI62" s="43">
        <v>589</v>
      </c>
      <c r="AJ62" s="43">
        <v>10</v>
      </c>
      <c r="AK62" s="43">
        <v>2500</v>
      </c>
      <c r="AL62" s="43">
        <v>0</v>
      </c>
      <c r="AM62" s="43">
        <v>65</v>
      </c>
      <c r="AN62" s="43">
        <v>10</v>
      </c>
      <c r="AO62" s="43">
        <v>43</v>
      </c>
      <c r="AP62" s="43">
        <v>1326</v>
      </c>
    </row>
    <row r="63" spans="1:42" ht="15">
      <c r="A63" s="93" t="s">
        <v>202</v>
      </c>
      <c r="B63" s="43"/>
      <c r="C63" s="43">
        <v>3663</v>
      </c>
      <c r="D63" s="43">
        <v>1758</v>
      </c>
      <c r="E63" s="43">
        <v>1410</v>
      </c>
      <c r="F63" s="43"/>
      <c r="G63" s="43">
        <v>891</v>
      </c>
      <c r="H63" s="43">
        <v>805</v>
      </c>
      <c r="I63" s="43">
        <v>632</v>
      </c>
      <c r="J63" s="43">
        <v>58</v>
      </c>
      <c r="K63" s="43">
        <v>222</v>
      </c>
      <c r="L63" s="43">
        <v>2168</v>
      </c>
      <c r="M63" s="43">
        <v>70</v>
      </c>
      <c r="N63" s="43">
        <v>204</v>
      </c>
      <c r="O63" s="43">
        <v>12</v>
      </c>
      <c r="P63" s="43"/>
      <c r="Q63" s="43">
        <v>765</v>
      </c>
      <c r="R63" s="43">
        <v>103</v>
      </c>
      <c r="S63" s="43">
        <v>87</v>
      </c>
      <c r="T63" s="43">
        <v>145</v>
      </c>
      <c r="U63" s="43"/>
      <c r="V63" s="43"/>
      <c r="W63" s="43">
        <v>80</v>
      </c>
      <c r="X63" s="43"/>
      <c r="Y63" s="43">
        <v>10</v>
      </c>
      <c r="Z63" s="43">
        <v>2410</v>
      </c>
      <c r="AA63" s="43">
        <v>3</v>
      </c>
      <c r="AB63" s="43">
        <v>15</v>
      </c>
      <c r="AC63" s="43">
        <v>131</v>
      </c>
      <c r="AD63" s="43">
        <v>36</v>
      </c>
      <c r="AE63" s="43">
        <v>180</v>
      </c>
      <c r="AF63" s="43">
        <v>38</v>
      </c>
      <c r="AG63" s="43">
        <v>3108</v>
      </c>
      <c r="AH63" s="43"/>
      <c r="AI63" s="43">
        <v>110</v>
      </c>
      <c r="AJ63" s="43">
        <v>0</v>
      </c>
      <c r="AK63" s="43">
        <v>18</v>
      </c>
      <c r="AL63" s="43">
        <v>0</v>
      </c>
      <c r="AM63" s="43">
        <v>0</v>
      </c>
      <c r="AN63" s="43">
        <v>371</v>
      </c>
      <c r="AO63" s="43">
        <v>378</v>
      </c>
      <c r="AP63" s="43">
        <v>0</v>
      </c>
    </row>
    <row r="64" spans="1:42" ht="15">
      <c r="A64" s="93" t="s">
        <v>186</v>
      </c>
      <c r="B64" s="43">
        <v>289</v>
      </c>
      <c r="C64" s="43">
        <v>120</v>
      </c>
      <c r="D64" s="43">
        <v>155</v>
      </c>
      <c r="E64" s="43">
        <v>58</v>
      </c>
      <c r="F64" s="43">
        <v>38</v>
      </c>
      <c r="G64" s="43">
        <v>48</v>
      </c>
      <c r="H64" s="43"/>
      <c r="I64" s="43">
        <v>138</v>
      </c>
      <c r="J64" s="43">
        <v>148</v>
      </c>
      <c r="K64" s="43">
        <v>218</v>
      </c>
      <c r="L64" s="43">
        <v>263</v>
      </c>
      <c r="M64" s="43">
        <v>45</v>
      </c>
      <c r="N64" s="43">
        <v>51</v>
      </c>
      <c r="O64" s="43">
        <v>145</v>
      </c>
      <c r="P64" s="43">
        <v>204</v>
      </c>
      <c r="Q64" s="43">
        <v>307</v>
      </c>
      <c r="R64" s="43">
        <v>17</v>
      </c>
      <c r="S64" s="43">
        <v>125</v>
      </c>
      <c r="T64" s="43"/>
      <c r="U64" s="43">
        <v>68</v>
      </c>
      <c r="V64" s="43">
        <v>216</v>
      </c>
      <c r="W64" s="43">
        <v>117.99</v>
      </c>
      <c r="X64" s="43">
        <v>180</v>
      </c>
      <c r="Y64" s="43">
        <v>248</v>
      </c>
      <c r="Z64" s="43">
        <v>124</v>
      </c>
      <c r="AA64" s="43">
        <v>222</v>
      </c>
      <c r="AB64" s="43">
        <v>60</v>
      </c>
      <c r="AC64" s="43">
        <v>66</v>
      </c>
      <c r="AD64" s="43">
        <v>2236.02</v>
      </c>
      <c r="AE64" s="43">
        <v>0</v>
      </c>
      <c r="AF64" s="43"/>
      <c r="AG64" s="43">
        <v>229</v>
      </c>
      <c r="AH64" s="43"/>
      <c r="AI64" s="43">
        <v>35</v>
      </c>
      <c r="AJ64" s="43">
        <v>34</v>
      </c>
      <c r="AK64" s="43">
        <v>4</v>
      </c>
      <c r="AL64" s="43">
        <v>7</v>
      </c>
      <c r="AM64" s="43">
        <v>0</v>
      </c>
      <c r="AN64" s="43">
        <v>10</v>
      </c>
      <c r="AO64" s="43">
        <v>0</v>
      </c>
      <c r="AP64" s="43">
        <v>0</v>
      </c>
    </row>
    <row r="65" spans="1:42" ht="15">
      <c r="A65" s="93" t="s">
        <v>188</v>
      </c>
      <c r="B65" s="43">
        <v>272</v>
      </c>
      <c r="C65" s="43"/>
      <c r="D65" s="43">
        <v>161</v>
      </c>
      <c r="E65" s="43">
        <v>958</v>
      </c>
      <c r="F65" s="43">
        <v>173</v>
      </c>
      <c r="G65" s="43">
        <v>25</v>
      </c>
      <c r="H65" s="43">
        <v>113</v>
      </c>
      <c r="I65" s="43">
        <v>4</v>
      </c>
      <c r="J65" s="43"/>
      <c r="K65" s="43">
        <v>50</v>
      </c>
      <c r="L65" s="43"/>
      <c r="M65" s="43">
        <v>233</v>
      </c>
      <c r="N65" s="43">
        <v>395</v>
      </c>
      <c r="O65" s="43"/>
      <c r="P65" s="43">
        <v>211</v>
      </c>
      <c r="Q65" s="43">
        <v>70</v>
      </c>
      <c r="R65" s="43">
        <v>2208</v>
      </c>
      <c r="S65" s="43">
        <v>672</v>
      </c>
      <c r="T65" s="43">
        <v>56</v>
      </c>
      <c r="U65" s="43">
        <v>730</v>
      </c>
      <c r="V65" s="43">
        <v>74</v>
      </c>
      <c r="W65" s="43">
        <v>155</v>
      </c>
      <c r="X65" s="43">
        <v>198.8</v>
      </c>
      <c r="Y65" s="43">
        <v>86</v>
      </c>
      <c r="Z65" s="43">
        <v>60</v>
      </c>
      <c r="AA65" s="43"/>
      <c r="AB65" s="43">
        <v>2</v>
      </c>
      <c r="AC65" s="43">
        <v>40</v>
      </c>
      <c r="AD65" s="43"/>
      <c r="AE65" s="43"/>
      <c r="AF65" s="43"/>
      <c r="AG65" s="43">
        <v>4262</v>
      </c>
      <c r="AH65" s="43"/>
      <c r="AI65" s="43">
        <v>196</v>
      </c>
      <c r="AJ65" s="43">
        <v>0</v>
      </c>
      <c r="AK65" s="43">
        <v>0</v>
      </c>
      <c r="AL65" s="43"/>
      <c r="AM65" s="43">
        <v>0</v>
      </c>
      <c r="AN65" s="43"/>
      <c r="AO65" s="43"/>
      <c r="AP65" s="43"/>
    </row>
    <row r="66" spans="1:42" ht="15">
      <c r="A66" s="93" t="s">
        <v>197</v>
      </c>
      <c r="B66" s="43"/>
      <c r="C66" s="43">
        <v>131</v>
      </c>
      <c r="D66" s="43"/>
      <c r="E66" s="43">
        <v>10</v>
      </c>
      <c r="F66" s="43"/>
      <c r="G66" s="43">
        <v>15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8326</v>
      </c>
      <c r="S66" s="43">
        <v>2225</v>
      </c>
      <c r="T66" s="43">
        <v>221</v>
      </c>
      <c r="U66" s="43">
        <v>9144</v>
      </c>
      <c r="V66" s="43"/>
      <c r="W66" s="43">
        <v>345</v>
      </c>
      <c r="X66" s="43">
        <v>2626.2</v>
      </c>
      <c r="Y66" s="43">
        <v>1100</v>
      </c>
      <c r="Z66" s="43">
        <v>751.7</v>
      </c>
      <c r="AA66" s="43">
        <v>64.6</v>
      </c>
      <c r="AB66" s="43">
        <v>30</v>
      </c>
      <c r="AC66" s="43">
        <v>36</v>
      </c>
      <c r="AD66" s="43">
        <v>0</v>
      </c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>
        <v>22</v>
      </c>
    </row>
    <row r="67" spans="1:42" ht="15">
      <c r="A67" s="93" t="s">
        <v>191</v>
      </c>
      <c r="B67" s="43">
        <v>0</v>
      </c>
      <c r="C67" s="43">
        <v>100</v>
      </c>
      <c r="D67" s="43">
        <v>0</v>
      </c>
      <c r="E67" s="43">
        <v>109</v>
      </c>
      <c r="F67" s="43">
        <v>72</v>
      </c>
      <c r="G67" s="43">
        <v>23</v>
      </c>
      <c r="H67" s="43">
        <v>72</v>
      </c>
      <c r="I67" s="43">
        <v>0</v>
      </c>
      <c r="J67" s="43">
        <v>0</v>
      </c>
      <c r="K67" s="43">
        <v>0</v>
      </c>
      <c r="L67" s="43">
        <v>0</v>
      </c>
      <c r="M67" s="43">
        <v>1</v>
      </c>
      <c r="N67" s="43">
        <v>1085</v>
      </c>
      <c r="O67" s="43">
        <v>5</v>
      </c>
      <c r="P67" s="43">
        <v>0</v>
      </c>
      <c r="Q67" s="43">
        <v>0</v>
      </c>
      <c r="R67" s="43">
        <v>0</v>
      </c>
      <c r="S67" s="43">
        <v>0</v>
      </c>
      <c r="T67" s="43">
        <v>30</v>
      </c>
      <c r="U67" s="43">
        <v>0</v>
      </c>
      <c r="V67" s="43">
        <v>0</v>
      </c>
      <c r="W67" s="43">
        <v>0</v>
      </c>
      <c r="X67" s="43">
        <v>0</v>
      </c>
      <c r="Y67" s="43">
        <v>3</v>
      </c>
      <c r="Z67" s="43">
        <v>0</v>
      </c>
      <c r="AA67" s="43">
        <v>0</v>
      </c>
      <c r="AB67" s="43">
        <v>0</v>
      </c>
      <c r="AC67" s="43">
        <v>21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/>
      <c r="AM67" s="43">
        <v>0</v>
      </c>
      <c r="AN67" s="43"/>
      <c r="AO67" s="43"/>
      <c r="AP67" s="43"/>
    </row>
    <row r="68" spans="1:42" ht="15">
      <c r="A68" s="93" t="s">
        <v>185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2" ht="15">
      <c r="A69" s="93" t="s">
        <v>187</v>
      </c>
      <c r="B69" s="43">
        <v>40</v>
      </c>
      <c r="C69" s="43">
        <v>3153</v>
      </c>
      <c r="D69" s="43">
        <v>54</v>
      </c>
      <c r="E69" s="43">
        <v>235</v>
      </c>
      <c r="F69" s="43">
        <v>338</v>
      </c>
      <c r="G69" s="43">
        <v>282</v>
      </c>
      <c r="H69" s="43"/>
      <c r="I69" s="43">
        <v>24</v>
      </c>
      <c r="J69" s="43">
        <v>146</v>
      </c>
      <c r="K69" s="43">
        <v>270</v>
      </c>
      <c r="L69" s="43">
        <v>90</v>
      </c>
      <c r="M69" s="43">
        <v>144</v>
      </c>
      <c r="N69" s="43">
        <v>67</v>
      </c>
      <c r="O69" s="43">
        <v>71</v>
      </c>
      <c r="P69" s="43"/>
      <c r="Q69" s="43">
        <v>202</v>
      </c>
      <c r="R69" s="43"/>
      <c r="S69" s="43">
        <v>29</v>
      </c>
      <c r="T69" s="43">
        <v>402</v>
      </c>
      <c r="U69" s="43">
        <v>169</v>
      </c>
      <c r="V69" s="43">
        <v>10</v>
      </c>
      <c r="W69" s="43"/>
      <c r="X69" s="43">
        <v>53.5</v>
      </c>
      <c r="Y69" s="43">
        <v>30</v>
      </c>
      <c r="Z69" s="43"/>
      <c r="AA69" s="43"/>
      <c r="AB69" s="43"/>
      <c r="AC69" s="43"/>
      <c r="AD69" s="43">
        <v>240</v>
      </c>
      <c r="AE69" s="43"/>
      <c r="AF69" s="43"/>
      <c r="AG69" s="43">
        <v>46</v>
      </c>
      <c r="AH69" s="43"/>
      <c r="AI69" s="43"/>
      <c r="AJ69" s="43">
        <v>0</v>
      </c>
      <c r="AK69" s="43">
        <v>600</v>
      </c>
      <c r="AL69" s="43">
        <v>0</v>
      </c>
      <c r="AM69" s="43">
        <v>0</v>
      </c>
      <c r="AN69" s="43">
        <v>0</v>
      </c>
      <c r="AO69" s="43"/>
      <c r="AP69" s="43"/>
    </row>
    <row r="70" spans="1:42" ht="15">
      <c r="A70" s="93" t="s">
        <v>181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1:42" ht="15">
      <c r="A71" s="93" t="s">
        <v>190</v>
      </c>
      <c r="B71" s="43">
        <v>213</v>
      </c>
      <c r="C71" s="43">
        <v>256</v>
      </c>
      <c r="D71" s="43"/>
      <c r="E71" s="43"/>
      <c r="F71" s="43">
        <v>12</v>
      </c>
      <c r="G71" s="43"/>
      <c r="H71" s="43">
        <v>62</v>
      </c>
      <c r="I71" s="43">
        <v>79</v>
      </c>
      <c r="J71" s="43"/>
      <c r="K71" s="43">
        <v>18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>
        <v>33</v>
      </c>
      <c r="AE71" s="43">
        <v>0</v>
      </c>
      <c r="AF71" s="43"/>
      <c r="AG71" s="43"/>
      <c r="AH71" s="43"/>
      <c r="AI71" s="43"/>
      <c r="AJ71" s="43">
        <v>0</v>
      </c>
      <c r="AK71" s="43">
        <v>0</v>
      </c>
      <c r="AL71" s="43"/>
      <c r="AM71" s="43"/>
      <c r="AN71" s="43"/>
      <c r="AO71" s="43"/>
      <c r="AP71" s="43"/>
    </row>
    <row r="72" spans="1:42" ht="15">
      <c r="A72" s="93" t="s">
        <v>192</v>
      </c>
      <c r="B72" s="43"/>
      <c r="C72" s="43"/>
      <c r="D72" s="43">
        <v>25</v>
      </c>
      <c r="E72" s="43">
        <v>12</v>
      </c>
      <c r="F72" s="43"/>
      <c r="G72" s="43"/>
      <c r="H72" s="43"/>
      <c r="I72" s="43"/>
      <c r="J72" s="43">
        <v>1</v>
      </c>
      <c r="K72" s="43"/>
      <c r="L72" s="43"/>
      <c r="M72" s="43"/>
      <c r="N72" s="43">
        <v>40</v>
      </c>
      <c r="O72" s="43"/>
      <c r="P72" s="43"/>
      <c r="Q72" s="43"/>
      <c r="R72" s="43"/>
      <c r="S72" s="43"/>
      <c r="T72" s="43">
        <v>4</v>
      </c>
      <c r="U72" s="43"/>
      <c r="V72" s="43"/>
      <c r="W72" s="43"/>
      <c r="X72" s="43"/>
      <c r="Y72" s="43">
        <v>3</v>
      </c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1:42" ht="15">
      <c r="A73" s="93" t="s">
        <v>193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2" ht="15">
      <c r="A74" s="93" t="s">
        <v>13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>
        <v>0</v>
      </c>
      <c r="AL74" s="43"/>
      <c r="AM74" s="43"/>
      <c r="AN74" s="43"/>
      <c r="AO74" s="43"/>
      <c r="AP74" s="43"/>
    </row>
    <row r="75" spans="1:42" ht="15">
      <c r="A75" s="93" t="s">
        <v>210</v>
      </c>
      <c r="B75" s="43"/>
      <c r="C75" s="43"/>
      <c r="D75" s="43"/>
      <c r="E75" s="43"/>
      <c r="F75" s="43">
        <v>89</v>
      </c>
      <c r="G75" s="43">
        <v>70</v>
      </c>
      <c r="H75" s="43">
        <v>185</v>
      </c>
      <c r="I75" s="43">
        <v>130</v>
      </c>
      <c r="J75" s="43"/>
      <c r="K75" s="43">
        <v>19</v>
      </c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1:42" ht="15">
      <c r="A76" s="93" t="s">
        <v>194</v>
      </c>
      <c r="B76" s="43"/>
      <c r="C76" s="43">
        <v>228</v>
      </c>
      <c r="D76" s="43">
        <v>261</v>
      </c>
      <c r="E76" s="43">
        <v>450</v>
      </c>
      <c r="F76" s="43">
        <v>7</v>
      </c>
      <c r="G76" s="43">
        <v>80</v>
      </c>
      <c r="H76" s="43">
        <v>76</v>
      </c>
      <c r="I76" s="43">
        <v>40</v>
      </c>
      <c r="J76" s="43">
        <v>5</v>
      </c>
      <c r="K76" s="43"/>
      <c r="L76" s="43">
        <v>173</v>
      </c>
      <c r="M76" s="43">
        <v>32</v>
      </c>
      <c r="N76" s="43">
        <v>441</v>
      </c>
      <c r="O76" s="43"/>
      <c r="P76" s="43">
        <v>27</v>
      </c>
      <c r="Q76" s="43">
        <v>5</v>
      </c>
      <c r="R76" s="43">
        <v>1330</v>
      </c>
      <c r="S76" s="43">
        <v>920</v>
      </c>
      <c r="T76" s="43">
        <v>1110</v>
      </c>
      <c r="U76" s="43"/>
      <c r="V76" s="43">
        <v>120</v>
      </c>
      <c r="W76" s="43"/>
      <c r="X76" s="43"/>
      <c r="Y76" s="43"/>
      <c r="Z76" s="43">
        <v>35</v>
      </c>
      <c r="AA76" s="43">
        <v>14</v>
      </c>
      <c r="AB76" s="43"/>
      <c r="AC76" s="43"/>
      <c r="AD76" s="43"/>
      <c r="AE76" s="43"/>
      <c r="AF76" s="43"/>
      <c r="AG76" s="43">
        <v>15</v>
      </c>
      <c r="AH76" s="43"/>
      <c r="AI76" s="43"/>
      <c r="AJ76" s="43">
        <v>2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</row>
    <row r="77" spans="1:42" ht="15">
      <c r="A77" s="93" t="s">
        <v>209</v>
      </c>
      <c r="B77" s="43">
        <v>2047</v>
      </c>
      <c r="C77" s="43">
        <v>127</v>
      </c>
      <c r="D77" s="43">
        <v>1436</v>
      </c>
      <c r="E77" s="43">
        <v>2833</v>
      </c>
      <c r="F77" s="43">
        <v>379</v>
      </c>
      <c r="G77" s="43">
        <v>85</v>
      </c>
      <c r="H77" s="43">
        <v>758</v>
      </c>
      <c r="I77" s="43">
        <v>1511</v>
      </c>
      <c r="J77" s="43">
        <v>19</v>
      </c>
      <c r="K77" s="43">
        <v>36</v>
      </c>
      <c r="L77" s="43">
        <v>31</v>
      </c>
      <c r="M77" s="43">
        <v>139</v>
      </c>
      <c r="N77" s="43">
        <v>878</v>
      </c>
      <c r="O77" s="43">
        <v>22</v>
      </c>
      <c r="P77" s="43"/>
      <c r="Q77" s="43"/>
      <c r="R77" s="43">
        <v>32</v>
      </c>
      <c r="S77" s="43">
        <v>3</v>
      </c>
      <c r="T77" s="43">
        <v>371</v>
      </c>
      <c r="U77" s="43"/>
      <c r="V77" s="43"/>
      <c r="W77" s="43"/>
      <c r="X77" s="43">
        <v>53.5</v>
      </c>
      <c r="Y77" s="43"/>
      <c r="Z77" s="43"/>
      <c r="AA77" s="43"/>
      <c r="AB77" s="43"/>
      <c r="AC77" s="43"/>
      <c r="AD77" s="43"/>
      <c r="AE77" s="43">
        <v>0</v>
      </c>
      <c r="AF77" s="43">
        <v>1287.65</v>
      </c>
      <c r="AG77" s="43">
        <v>0</v>
      </c>
      <c r="AH77" s="43"/>
      <c r="AI77" s="43">
        <v>1425.2800000000002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</row>
    <row r="78" spans="1:42" ht="15">
      <c r="A78" s="93" t="s">
        <v>184</v>
      </c>
      <c r="B78" s="43">
        <v>138</v>
      </c>
      <c r="C78" s="43">
        <v>223</v>
      </c>
      <c r="D78" s="43">
        <v>411</v>
      </c>
      <c r="E78" s="43">
        <v>291</v>
      </c>
      <c r="F78" s="43">
        <v>742</v>
      </c>
      <c r="G78" s="43">
        <v>261</v>
      </c>
      <c r="H78" s="43">
        <v>163</v>
      </c>
      <c r="I78" s="43">
        <v>634</v>
      </c>
      <c r="J78" s="43">
        <v>688</v>
      </c>
      <c r="K78" s="43">
        <v>3</v>
      </c>
      <c r="L78" s="43">
        <v>4</v>
      </c>
      <c r="M78" s="43">
        <v>4</v>
      </c>
      <c r="N78" s="43">
        <v>87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>
        <v>280.93</v>
      </c>
      <c r="AJ78" s="43"/>
      <c r="AK78" s="43"/>
      <c r="AL78" s="43"/>
      <c r="AM78" s="43"/>
      <c r="AN78" s="43"/>
      <c r="AO78" s="43"/>
      <c r="AP78" s="43"/>
    </row>
    <row r="79" spans="1:42" ht="15">
      <c r="A79" s="93" t="s">
        <v>205</v>
      </c>
      <c r="B79" s="43"/>
      <c r="C79" s="43">
        <v>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1:42" ht="15">
      <c r="A80" s="93" t="s">
        <v>199</v>
      </c>
      <c r="B80" s="43">
        <v>1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>
        <v>8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1:42" ht="15">
      <c r="A81" s="93" t="s">
        <v>200</v>
      </c>
      <c r="B81" s="43">
        <v>170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1:42" ht="15">
      <c r="A82" s="93" t="s">
        <v>182</v>
      </c>
      <c r="B82" s="43">
        <v>200</v>
      </c>
      <c r="C82" s="43"/>
      <c r="D82" s="43"/>
      <c r="E82" s="43"/>
      <c r="F82" s="43">
        <v>1447</v>
      </c>
      <c r="G82" s="43">
        <v>1359</v>
      </c>
      <c r="H82" s="43">
        <v>145</v>
      </c>
      <c r="I82" s="43">
        <v>10</v>
      </c>
      <c r="J82" s="43"/>
      <c r="K82" s="43"/>
      <c r="L82" s="43">
        <v>50</v>
      </c>
      <c r="M82" s="43"/>
      <c r="N82" s="43"/>
      <c r="O82" s="43"/>
      <c r="P82" s="43"/>
      <c r="Q82" s="43">
        <v>3</v>
      </c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>
        <v>0</v>
      </c>
      <c r="AF82" s="43">
        <v>764</v>
      </c>
      <c r="AG82" s="43"/>
      <c r="AH82" s="43"/>
      <c r="AI82" s="43">
        <v>380</v>
      </c>
      <c r="AJ82" s="43">
        <v>0</v>
      </c>
      <c r="AK82" s="43">
        <v>0</v>
      </c>
      <c r="AL82" s="43"/>
      <c r="AM82" s="43"/>
      <c r="AN82" s="43"/>
      <c r="AO82" s="43"/>
      <c r="AP82" s="43"/>
    </row>
    <row r="83" spans="1:42" ht="15">
      <c r="A83" s="93" t="s">
        <v>206</v>
      </c>
      <c r="B83" s="43"/>
      <c r="C83" s="43"/>
      <c r="D83" s="43"/>
      <c r="E83" s="43"/>
      <c r="F83" s="43"/>
      <c r="G83" s="43"/>
      <c r="H83" s="43"/>
      <c r="I83" s="43">
        <v>20</v>
      </c>
      <c r="J83" s="43"/>
      <c r="K83" s="43">
        <v>20</v>
      </c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ht="15">
      <c r="A84" s="6"/>
    </row>
    <row r="85" ht="15">
      <c r="A85" s="6" t="s">
        <v>174</v>
      </c>
    </row>
    <row r="86" spans="1:42" ht="15">
      <c r="A86" s="93" t="s">
        <v>178</v>
      </c>
      <c r="B86" s="88">
        <v>1980</v>
      </c>
      <c r="C86" s="88">
        <v>1981</v>
      </c>
      <c r="D86" s="88">
        <v>1982</v>
      </c>
      <c r="E86" s="88">
        <v>1983</v>
      </c>
      <c r="F86" s="88">
        <v>1984</v>
      </c>
      <c r="G86" s="88">
        <v>1985</v>
      </c>
      <c r="H86" s="88">
        <v>1986</v>
      </c>
      <c r="I86" s="88">
        <v>1987</v>
      </c>
      <c r="J86" s="88">
        <v>1988</v>
      </c>
      <c r="K86" s="88">
        <v>1989</v>
      </c>
      <c r="L86" s="88">
        <v>1990</v>
      </c>
      <c r="M86" s="88">
        <v>1991</v>
      </c>
      <c r="N86" s="88">
        <v>1992</v>
      </c>
      <c r="O86" s="88">
        <v>1993</v>
      </c>
      <c r="P86" s="88">
        <v>1994</v>
      </c>
      <c r="Q86" s="88">
        <v>1995</v>
      </c>
      <c r="R86" s="88">
        <v>1996</v>
      </c>
      <c r="S86" s="88">
        <v>1997</v>
      </c>
      <c r="T86" s="88">
        <v>1998</v>
      </c>
      <c r="U86" s="88">
        <v>1999</v>
      </c>
      <c r="V86" s="88">
        <v>2000</v>
      </c>
      <c r="W86" s="88">
        <v>2001</v>
      </c>
      <c r="X86" s="88">
        <v>2002</v>
      </c>
      <c r="Y86" s="88">
        <v>2003</v>
      </c>
      <c r="Z86" s="88">
        <v>2004</v>
      </c>
      <c r="AA86" s="88">
        <v>2005</v>
      </c>
      <c r="AB86" s="88">
        <v>2006</v>
      </c>
      <c r="AC86" s="88">
        <v>2007</v>
      </c>
      <c r="AD86" s="88">
        <v>2008</v>
      </c>
      <c r="AE86" s="88">
        <v>2009</v>
      </c>
      <c r="AF86" s="88">
        <v>2010</v>
      </c>
      <c r="AG86" s="88">
        <v>2011</v>
      </c>
      <c r="AH86" s="88">
        <v>2012</v>
      </c>
      <c r="AI86" s="88">
        <v>2013</v>
      </c>
      <c r="AJ86" s="88">
        <v>2014</v>
      </c>
      <c r="AK86" s="88">
        <v>2015</v>
      </c>
      <c r="AL86" s="88">
        <v>2016</v>
      </c>
      <c r="AM86" s="88">
        <v>2017</v>
      </c>
      <c r="AN86" s="88">
        <v>2018</v>
      </c>
      <c r="AO86" s="88">
        <v>2019</v>
      </c>
      <c r="AP86" s="88">
        <v>2020</v>
      </c>
    </row>
    <row r="87" spans="1:42" ht="15">
      <c r="A87" s="93" t="s">
        <v>202</v>
      </c>
      <c r="B87" s="43">
        <v>106807</v>
      </c>
      <c r="C87" s="43">
        <v>94648</v>
      </c>
      <c r="D87" s="43">
        <v>44402</v>
      </c>
      <c r="E87" s="43">
        <v>71958</v>
      </c>
      <c r="F87" s="43">
        <v>28127</v>
      </c>
      <c r="G87" s="43">
        <v>10197</v>
      </c>
      <c r="H87" s="43">
        <v>26739</v>
      </c>
      <c r="I87" s="43">
        <v>40303</v>
      </c>
      <c r="J87" s="43">
        <v>40919</v>
      </c>
      <c r="K87" s="43">
        <v>44785</v>
      </c>
      <c r="L87" s="43">
        <v>54000</v>
      </c>
      <c r="M87" s="43">
        <v>14815</v>
      </c>
      <c r="N87" s="43">
        <v>5773</v>
      </c>
      <c r="O87" s="43">
        <v>14014</v>
      </c>
      <c r="P87" s="43">
        <v>27860</v>
      </c>
      <c r="Q87" s="43">
        <v>59666</v>
      </c>
      <c r="R87" s="43">
        <v>76622</v>
      </c>
      <c r="S87" s="43">
        <v>97200</v>
      </c>
      <c r="T87" s="43">
        <v>101025</v>
      </c>
      <c r="U87" s="43">
        <v>164059</v>
      </c>
      <c r="V87" s="43">
        <v>39817</v>
      </c>
      <c r="W87" s="43">
        <v>52459</v>
      </c>
      <c r="X87" s="43">
        <v>26183.7</v>
      </c>
      <c r="Y87" s="43">
        <v>103299.34</v>
      </c>
      <c r="Z87" s="43">
        <v>147621</v>
      </c>
      <c r="AA87" s="43">
        <v>70122</v>
      </c>
      <c r="AB87" s="43">
        <v>42366.24</v>
      </c>
      <c r="AC87" s="43">
        <v>54499.99</v>
      </c>
      <c r="AD87" s="43">
        <v>61971.71</v>
      </c>
      <c r="AE87" s="43">
        <v>37564.35</v>
      </c>
      <c r="AF87" s="43">
        <v>57659.89</v>
      </c>
      <c r="AG87" s="43">
        <v>111649.46</v>
      </c>
      <c r="AH87" s="43">
        <v>131141.6</v>
      </c>
      <c r="AI87" s="43">
        <v>35242.87</v>
      </c>
      <c r="AJ87" s="43">
        <v>76932.03</v>
      </c>
      <c r="AK87" s="43">
        <v>50840.54</v>
      </c>
      <c r="AL87" s="43">
        <v>82227.53</v>
      </c>
      <c r="AM87" s="43">
        <v>31838.72</v>
      </c>
      <c r="AN87" s="43">
        <v>35269.32</v>
      </c>
      <c r="AO87" s="43">
        <v>28824.86</v>
      </c>
      <c r="AP87" s="43">
        <v>48070.1</v>
      </c>
    </row>
    <row r="88" spans="1:42" ht="15">
      <c r="A88" s="93" t="s">
        <v>194</v>
      </c>
      <c r="B88" s="43">
        <v>3206</v>
      </c>
      <c r="C88" s="43">
        <v>3135</v>
      </c>
      <c r="D88" s="43">
        <v>7356</v>
      </c>
      <c r="E88" s="43">
        <v>8206</v>
      </c>
      <c r="F88" s="43">
        <v>5330</v>
      </c>
      <c r="G88" s="43">
        <v>3048</v>
      </c>
      <c r="H88" s="43">
        <v>5025</v>
      </c>
      <c r="I88" s="43">
        <v>5126</v>
      </c>
      <c r="J88" s="43">
        <v>4903</v>
      </c>
      <c r="K88" s="43">
        <v>6648</v>
      </c>
      <c r="L88" s="43">
        <v>6393</v>
      </c>
      <c r="M88" s="43">
        <v>11503</v>
      </c>
      <c r="N88" s="43">
        <v>2894</v>
      </c>
      <c r="O88" s="43">
        <v>3400</v>
      </c>
      <c r="P88" s="43">
        <v>877</v>
      </c>
      <c r="Q88" s="43">
        <v>4440</v>
      </c>
      <c r="R88" s="43">
        <v>11385</v>
      </c>
      <c r="S88" s="43">
        <v>6835</v>
      </c>
      <c r="T88" s="43">
        <v>6783</v>
      </c>
      <c r="U88" s="43">
        <v>9013</v>
      </c>
      <c r="V88" s="43">
        <v>9358</v>
      </c>
      <c r="W88" s="43">
        <v>4571.69</v>
      </c>
      <c r="X88" s="43">
        <v>2435.3</v>
      </c>
      <c r="Y88" s="43">
        <v>20494.7</v>
      </c>
      <c r="Z88" s="43">
        <v>17760.2</v>
      </c>
      <c r="AA88" s="43">
        <v>5840.4</v>
      </c>
      <c r="AB88" s="43">
        <v>8032.42</v>
      </c>
      <c r="AC88" s="43">
        <v>19345.55</v>
      </c>
      <c r="AD88" s="43">
        <v>3664.2</v>
      </c>
      <c r="AE88" s="43">
        <v>2336.3</v>
      </c>
      <c r="AF88" s="43">
        <v>6329.6</v>
      </c>
      <c r="AG88" s="43">
        <v>3175.9</v>
      </c>
      <c r="AH88" s="43">
        <v>3058.5</v>
      </c>
      <c r="AI88" s="43">
        <v>8897.1</v>
      </c>
      <c r="AJ88" s="43">
        <v>20867.48</v>
      </c>
      <c r="AK88" s="43">
        <v>15281.6</v>
      </c>
      <c r="AL88" s="43">
        <v>12692.44</v>
      </c>
      <c r="AM88" s="43">
        <v>13981.49</v>
      </c>
      <c r="AN88" s="43">
        <v>12501.6</v>
      </c>
      <c r="AO88" s="43">
        <v>12456.61</v>
      </c>
      <c r="AP88" s="43">
        <v>8982.27</v>
      </c>
    </row>
    <row r="89" spans="1:42" ht="15">
      <c r="A89" s="93" t="s">
        <v>201</v>
      </c>
      <c r="B89" s="43">
        <v>239238</v>
      </c>
      <c r="C89" s="43">
        <v>151210</v>
      </c>
      <c r="D89" s="43">
        <v>130407</v>
      </c>
      <c r="E89" s="43">
        <v>90667</v>
      </c>
      <c r="F89" s="43">
        <v>86165</v>
      </c>
      <c r="G89" s="43">
        <v>67506</v>
      </c>
      <c r="H89" s="43">
        <v>23819</v>
      </c>
      <c r="I89" s="43">
        <v>53010</v>
      </c>
      <c r="J89" s="43">
        <v>155932</v>
      </c>
      <c r="K89" s="43">
        <v>44369</v>
      </c>
      <c r="L89" s="43">
        <v>36785</v>
      </c>
      <c r="M89" s="43">
        <v>12967</v>
      </c>
      <c r="N89" s="43">
        <v>2528</v>
      </c>
      <c r="O89" s="43">
        <v>1603</v>
      </c>
      <c r="P89" s="43">
        <v>12239</v>
      </c>
      <c r="Q89" s="43">
        <v>13540</v>
      </c>
      <c r="R89" s="43">
        <v>48994</v>
      </c>
      <c r="S89" s="43">
        <v>23247</v>
      </c>
      <c r="T89" s="43">
        <v>18392</v>
      </c>
      <c r="U89" s="43">
        <v>48105</v>
      </c>
      <c r="V89" s="43">
        <v>19075</v>
      </c>
      <c r="W89" s="43">
        <v>12682.85</v>
      </c>
      <c r="X89" s="43">
        <v>4314.28</v>
      </c>
      <c r="Y89" s="43">
        <v>32005.58</v>
      </c>
      <c r="Z89" s="43">
        <v>28088.71</v>
      </c>
      <c r="AA89" s="43">
        <v>4918.25</v>
      </c>
      <c r="AB89" s="43">
        <v>889.3</v>
      </c>
      <c r="AC89" s="43">
        <v>13285.71</v>
      </c>
      <c r="AD89" s="43">
        <v>10400.65</v>
      </c>
      <c r="AE89" s="43">
        <v>12725.21</v>
      </c>
      <c r="AF89" s="43">
        <v>10695.9</v>
      </c>
      <c r="AG89" s="43">
        <v>1936.18</v>
      </c>
      <c r="AH89" s="43">
        <v>111400.93</v>
      </c>
      <c r="AI89" s="43">
        <v>29216.24</v>
      </c>
      <c r="AJ89" s="43">
        <v>16232.93</v>
      </c>
      <c r="AK89" s="43">
        <v>15099.41</v>
      </c>
      <c r="AL89" s="43">
        <v>10779.85</v>
      </c>
      <c r="AM89" s="43">
        <v>11500.28</v>
      </c>
      <c r="AN89" s="43">
        <v>1524.29</v>
      </c>
      <c r="AO89" s="43">
        <v>1997.32</v>
      </c>
      <c r="AP89" s="43">
        <v>19042.5</v>
      </c>
    </row>
    <row r="90" spans="1:42" ht="15">
      <c r="A90" s="93" t="s">
        <v>179</v>
      </c>
      <c r="B90" s="43">
        <v>84247</v>
      </c>
      <c r="C90" s="43">
        <v>35890</v>
      </c>
      <c r="D90" s="43">
        <v>23581</v>
      </c>
      <c r="E90" s="43">
        <v>69934</v>
      </c>
      <c r="F90" s="43">
        <v>51555</v>
      </c>
      <c r="G90" s="43">
        <v>35100</v>
      </c>
      <c r="H90" s="43">
        <v>71724</v>
      </c>
      <c r="I90" s="43">
        <v>86516</v>
      </c>
      <c r="J90" s="43">
        <v>17222</v>
      </c>
      <c r="K90" s="43">
        <v>18004</v>
      </c>
      <c r="L90" s="43">
        <v>33437</v>
      </c>
      <c r="M90" s="43">
        <v>35401</v>
      </c>
      <c r="N90" s="43">
        <v>20991</v>
      </c>
      <c r="O90" s="43">
        <v>23658</v>
      </c>
      <c r="P90" s="43">
        <v>4976</v>
      </c>
      <c r="Q90" s="43">
        <v>13461</v>
      </c>
      <c r="R90" s="43">
        <v>12944</v>
      </c>
      <c r="S90" s="43">
        <v>5528</v>
      </c>
      <c r="T90" s="43">
        <v>34050</v>
      </c>
      <c r="U90" s="43">
        <v>15919</v>
      </c>
      <c r="V90" s="43">
        <v>10527</v>
      </c>
      <c r="W90" s="43">
        <v>30243.66</v>
      </c>
      <c r="X90" s="43">
        <v>10589.6</v>
      </c>
      <c r="Y90" s="43">
        <v>30952.18</v>
      </c>
      <c r="Z90" s="43">
        <v>25824.8</v>
      </c>
      <c r="AA90" s="43">
        <v>5475.8</v>
      </c>
      <c r="AB90" s="43">
        <v>9059</v>
      </c>
      <c r="AC90" s="43">
        <v>11270</v>
      </c>
      <c r="AD90" s="43">
        <v>5438.35</v>
      </c>
      <c r="AE90" s="43">
        <v>9895.13</v>
      </c>
      <c r="AF90" s="43">
        <v>14008.22</v>
      </c>
      <c r="AG90" s="43">
        <v>2160.03</v>
      </c>
      <c r="AH90" s="43">
        <v>1199.3</v>
      </c>
      <c r="AI90" s="43">
        <v>7982.19</v>
      </c>
      <c r="AJ90" s="43">
        <v>19305.38</v>
      </c>
      <c r="AK90" s="43">
        <v>29319.82</v>
      </c>
      <c r="AL90" s="43">
        <v>9277.96</v>
      </c>
      <c r="AM90" s="43">
        <v>6405.55</v>
      </c>
      <c r="AN90" s="43">
        <v>1072.95</v>
      </c>
      <c r="AO90" s="43">
        <v>4524.26</v>
      </c>
      <c r="AP90" s="43">
        <v>6097.71</v>
      </c>
    </row>
    <row r="91" spans="1:42" ht="15">
      <c r="A91" s="93" t="s">
        <v>209</v>
      </c>
      <c r="B91" s="43">
        <v>18864</v>
      </c>
      <c r="C91" s="43">
        <v>12917</v>
      </c>
      <c r="D91" s="43">
        <v>21201</v>
      </c>
      <c r="E91" s="43">
        <v>18682</v>
      </c>
      <c r="F91" s="43">
        <v>19305</v>
      </c>
      <c r="G91" s="43">
        <v>21643</v>
      </c>
      <c r="H91" s="43">
        <v>21960</v>
      </c>
      <c r="I91" s="43">
        <v>12940</v>
      </c>
      <c r="J91" s="43">
        <v>14258</v>
      </c>
      <c r="K91" s="43">
        <v>12492</v>
      </c>
      <c r="L91" s="43">
        <v>13394</v>
      </c>
      <c r="M91" s="43">
        <v>7640</v>
      </c>
      <c r="N91" s="43">
        <v>676</v>
      </c>
      <c r="O91" s="43">
        <v>2863</v>
      </c>
      <c r="P91" s="43">
        <v>984</v>
      </c>
      <c r="Q91" s="43">
        <v>10831</v>
      </c>
      <c r="R91" s="43">
        <v>16379</v>
      </c>
      <c r="S91" s="43">
        <v>12775</v>
      </c>
      <c r="T91" s="43">
        <v>4413</v>
      </c>
      <c r="U91" s="43">
        <v>7286.67</v>
      </c>
      <c r="V91" s="43">
        <v>5196.33</v>
      </c>
      <c r="W91" s="43">
        <v>4762</v>
      </c>
      <c r="X91" s="43">
        <v>3851.46</v>
      </c>
      <c r="Y91" s="43">
        <v>3941.69</v>
      </c>
      <c r="Z91" s="43">
        <v>1144.13</v>
      </c>
      <c r="AA91" s="43">
        <v>3298.38</v>
      </c>
      <c r="AB91" s="43">
        <v>3599.54</v>
      </c>
      <c r="AC91" s="43">
        <v>6100.64</v>
      </c>
      <c r="AD91" s="43">
        <v>4083.29</v>
      </c>
      <c r="AE91" s="43">
        <v>4654.98</v>
      </c>
      <c r="AF91" s="43">
        <v>4019.11</v>
      </c>
      <c r="AG91" s="43">
        <v>6116.84</v>
      </c>
      <c r="AH91" s="43">
        <v>6343.48</v>
      </c>
      <c r="AI91" s="43">
        <v>7133.07</v>
      </c>
      <c r="AJ91" s="43">
        <v>4773</v>
      </c>
      <c r="AK91" s="43">
        <v>8802.49</v>
      </c>
      <c r="AL91" s="43">
        <v>3089.14</v>
      </c>
      <c r="AM91" s="43">
        <v>3850.65</v>
      </c>
      <c r="AN91" s="43">
        <v>4272.7</v>
      </c>
      <c r="AO91" s="43">
        <v>3787.05</v>
      </c>
      <c r="AP91" s="43">
        <v>3411.8</v>
      </c>
    </row>
    <row r="92" spans="1:42" ht="15">
      <c r="A92" s="93" t="s">
        <v>187</v>
      </c>
      <c r="B92" s="43">
        <v>3424</v>
      </c>
      <c r="C92" s="43">
        <v>3229</v>
      </c>
      <c r="D92" s="43">
        <v>472</v>
      </c>
      <c r="E92" s="43">
        <v>4720</v>
      </c>
      <c r="F92" s="43">
        <v>5951</v>
      </c>
      <c r="G92" s="43">
        <v>4649</v>
      </c>
      <c r="H92" s="43">
        <v>979</v>
      </c>
      <c r="I92" s="43">
        <v>740</v>
      </c>
      <c r="J92" s="43">
        <v>1190</v>
      </c>
      <c r="K92" s="43">
        <v>1260</v>
      </c>
      <c r="L92" s="43">
        <v>328</v>
      </c>
      <c r="M92" s="43">
        <v>224</v>
      </c>
      <c r="N92" s="43">
        <v>352</v>
      </c>
      <c r="O92" s="43">
        <v>57</v>
      </c>
      <c r="P92" s="43">
        <v>76</v>
      </c>
      <c r="Q92" s="43">
        <v>3504</v>
      </c>
      <c r="R92" s="43">
        <v>667</v>
      </c>
      <c r="S92" s="43">
        <v>1766</v>
      </c>
      <c r="T92" s="43">
        <v>3168</v>
      </c>
      <c r="U92" s="43">
        <v>3289</v>
      </c>
      <c r="V92" s="43">
        <v>135</v>
      </c>
      <c r="W92" s="43"/>
      <c r="X92" s="43">
        <v>16.5</v>
      </c>
      <c r="Y92" s="43">
        <v>47</v>
      </c>
      <c r="Z92" s="43"/>
      <c r="AA92" s="43"/>
      <c r="AB92" s="43">
        <v>10</v>
      </c>
      <c r="AC92" s="43">
        <v>3550</v>
      </c>
      <c r="AD92" s="43">
        <v>8950</v>
      </c>
      <c r="AE92" s="43">
        <v>4215.6</v>
      </c>
      <c r="AF92" s="43">
        <v>2679</v>
      </c>
      <c r="AG92" s="43">
        <v>4884</v>
      </c>
      <c r="AH92" s="43">
        <v>3178.5</v>
      </c>
      <c r="AI92" s="43">
        <v>3033.94</v>
      </c>
      <c r="AJ92" s="43">
        <v>2625.24</v>
      </c>
      <c r="AK92" s="43">
        <v>3032</v>
      </c>
      <c r="AL92" s="43">
        <v>1621</v>
      </c>
      <c r="AM92" s="43">
        <v>593.15</v>
      </c>
      <c r="AN92" s="43">
        <v>44.01</v>
      </c>
      <c r="AO92" s="43"/>
      <c r="AP92" s="43">
        <v>104.88</v>
      </c>
    </row>
    <row r="93" spans="1:42" ht="15">
      <c r="A93" s="93" t="s">
        <v>186</v>
      </c>
      <c r="B93" s="43">
        <v>9024</v>
      </c>
      <c r="C93" s="43">
        <v>4258</v>
      </c>
      <c r="D93" s="43">
        <v>4111</v>
      </c>
      <c r="E93" s="43">
        <v>4219</v>
      </c>
      <c r="F93" s="43">
        <v>4554</v>
      </c>
      <c r="G93" s="43">
        <v>2231</v>
      </c>
      <c r="H93" s="43">
        <v>5528</v>
      </c>
      <c r="I93" s="43">
        <v>8604</v>
      </c>
      <c r="J93" s="43">
        <v>6156</v>
      </c>
      <c r="K93" s="43">
        <v>10030</v>
      </c>
      <c r="L93" s="43">
        <v>9631</v>
      </c>
      <c r="M93" s="43">
        <v>3764</v>
      </c>
      <c r="N93" s="43">
        <v>2999</v>
      </c>
      <c r="O93" s="43">
        <v>8976</v>
      </c>
      <c r="P93" s="43">
        <v>7930</v>
      </c>
      <c r="Q93" s="43">
        <v>5593</v>
      </c>
      <c r="R93" s="43">
        <v>12968</v>
      </c>
      <c r="S93" s="43">
        <v>4761</v>
      </c>
      <c r="T93" s="43">
        <v>1719</v>
      </c>
      <c r="U93" s="43">
        <v>11098</v>
      </c>
      <c r="V93" s="43">
        <v>6754</v>
      </c>
      <c r="W93" s="43">
        <v>2630.01</v>
      </c>
      <c r="X93" s="43">
        <v>3903</v>
      </c>
      <c r="Y93" s="43">
        <v>6777</v>
      </c>
      <c r="Z93" s="43">
        <v>5115.95</v>
      </c>
      <c r="AA93" s="43">
        <v>3809.8</v>
      </c>
      <c r="AB93" s="43">
        <v>3395</v>
      </c>
      <c r="AC93" s="43">
        <v>2273.43</v>
      </c>
      <c r="AD93" s="43">
        <v>543.78</v>
      </c>
      <c r="AE93" s="43">
        <v>250.9</v>
      </c>
      <c r="AF93" s="43">
        <v>896.71</v>
      </c>
      <c r="AG93" s="43">
        <v>955.08</v>
      </c>
      <c r="AH93" s="43">
        <v>340.12</v>
      </c>
      <c r="AI93" s="43">
        <v>101.97</v>
      </c>
      <c r="AJ93" s="43">
        <v>1039.55</v>
      </c>
      <c r="AK93" s="43">
        <v>895.96</v>
      </c>
      <c r="AL93" s="43">
        <v>1661.94</v>
      </c>
      <c r="AM93" s="43">
        <v>1774.43</v>
      </c>
      <c r="AN93" s="43">
        <v>3990</v>
      </c>
      <c r="AO93" s="43">
        <v>26</v>
      </c>
      <c r="AP93" s="43"/>
    </row>
    <row r="94" spans="1:42" ht="15">
      <c r="A94" s="93" t="s">
        <v>180</v>
      </c>
      <c r="B94" s="43">
        <v>6993</v>
      </c>
      <c r="C94" s="43">
        <v>5744</v>
      </c>
      <c r="D94" s="43">
        <v>865</v>
      </c>
      <c r="E94" s="43">
        <v>2064</v>
      </c>
      <c r="F94" s="43">
        <v>3594</v>
      </c>
      <c r="G94" s="43">
        <v>1869</v>
      </c>
      <c r="H94" s="43">
        <v>2217</v>
      </c>
      <c r="I94" s="43">
        <v>2770</v>
      </c>
      <c r="J94" s="43">
        <v>542</v>
      </c>
      <c r="K94" s="43">
        <v>39</v>
      </c>
      <c r="L94" s="43">
        <v>2005</v>
      </c>
      <c r="M94" s="43">
        <v>645</v>
      </c>
      <c r="N94" s="43">
        <v>968</v>
      </c>
      <c r="O94" s="43">
        <v>432</v>
      </c>
      <c r="P94" s="43">
        <v>895</v>
      </c>
      <c r="Q94" s="43">
        <v>454</v>
      </c>
      <c r="R94" s="43">
        <v>405</v>
      </c>
      <c r="S94" s="43">
        <v>190</v>
      </c>
      <c r="T94" s="43">
        <v>562</v>
      </c>
      <c r="U94" s="43">
        <v>1489.15</v>
      </c>
      <c r="V94" s="43">
        <v>2584.9</v>
      </c>
      <c r="W94" s="43">
        <v>2005.4</v>
      </c>
      <c r="X94" s="43">
        <v>793.75</v>
      </c>
      <c r="Y94" s="43">
        <v>1948</v>
      </c>
      <c r="Z94" s="43">
        <v>4115</v>
      </c>
      <c r="AA94" s="43">
        <v>692</v>
      </c>
      <c r="AB94" s="43">
        <v>4133.1</v>
      </c>
      <c r="AC94" s="43">
        <v>1245.3</v>
      </c>
      <c r="AD94" s="43">
        <v>190.57</v>
      </c>
      <c r="AE94" s="43">
        <v>990.9</v>
      </c>
      <c r="AF94" s="43">
        <v>616.47</v>
      </c>
      <c r="AG94" s="43">
        <v>45</v>
      </c>
      <c r="AH94" s="43">
        <v>139.8</v>
      </c>
      <c r="AI94" s="43">
        <v>128.2</v>
      </c>
      <c r="AJ94" s="43">
        <v>2194.2</v>
      </c>
      <c r="AK94" s="43">
        <v>2659.25</v>
      </c>
      <c r="AL94" s="43">
        <v>416.8</v>
      </c>
      <c r="AM94" s="43">
        <v>0</v>
      </c>
      <c r="AN94" s="43">
        <v>0</v>
      </c>
      <c r="AO94" s="43">
        <v>38.54</v>
      </c>
      <c r="AP94" s="43">
        <v>1067.4</v>
      </c>
    </row>
    <row r="95" spans="1:42" ht="15">
      <c r="A95" s="93" t="s">
        <v>192</v>
      </c>
      <c r="B95" s="43">
        <v>69</v>
      </c>
      <c r="C95" s="43">
        <v>208</v>
      </c>
      <c r="D95" s="43">
        <v>64</v>
      </c>
      <c r="E95" s="43">
        <v>71</v>
      </c>
      <c r="F95" s="43"/>
      <c r="G95" s="43"/>
      <c r="H95" s="43"/>
      <c r="I95" s="43"/>
      <c r="J95" s="43">
        <v>0</v>
      </c>
      <c r="K95" s="43"/>
      <c r="L95" s="43"/>
      <c r="M95" s="43"/>
      <c r="N95" s="43">
        <v>78</v>
      </c>
      <c r="O95" s="43"/>
      <c r="P95" s="43"/>
      <c r="Q95" s="43"/>
      <c r="R95" s="43"/>
      <c r="S95" s="43">
        <v>15</v>
      </c>
      <c r="T95" s="43">
        <v>12</v>
      </c>
      <c r="U95" s="43"/>
      <c r="V95" s="43">
        <v>77</v>
      </c>
      <c r="W95" s="43"/>
      <c r="X95" s="43">
        <v>1.44</v>
      </c>
      <c r="Y95" s="43">
        <v>0</v>
      </c>
      <c r="Z95" s="43">
        <v>21</v>
      </c>
      <c r="AA95" s="43"/>
      <c r="AB95" s="43">
        <v>67</v>
      </c>
      <c r="AC95" s="43">
        <v>822.5</v>
      </c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1:42" ht="15">
      <c r="A96" s="93" t="s">
        <v>182</v>
      </c>
      <c r="B96" s="43">
        <v>2024</v>
      </c>
      <c r="C96" s="43">
        <v>33</v>
      </c>
      <c r="D96" s="43"/>
      <c r="E96" s="43">
        <v>158</v>
      </c>
      <c r="F96" s="43">
        <v>2230</v>
      </c>
      <c r="G96" s="43">
        <v>156</v>
      </c>
      <c r="H96" s="43">
        <v>207</v>
      </c>
      <c r="I96" s="43">
        <v>20</v>
      </c>
      <c r="J96" s="43"/>
      <c r="K96" s="43"/>
      <c r="L96" s="43">
        <v>136</v>
      </c>
      <c r="M96" s="43">
        <v>18</v>
      </c>
      <c r="N96" s="43"/>
      <c r="O96" s="43"/>
      <c r="P96" s="43"/>
      <c r="Q96" s="43">
        <v>2</v>
      </c>
      <c r="R96" s="43">
        <v>10.5</v>
      </c>
      <c r="S96" s="43"/>
      <c r="T96" s="43">
        <v>217</v>
      </c>
      <c r="U96" s="43">
        <v>512.4</v>
      </c>
      <c r="V96" s="43">
        <v>1050</v>
      </c>
      <c r="W96" s="43">
        <v>462</v>
      </c>
      <c r="X96" s="43">
        <v>494</v>
      </c>
      <c r="Y96" s="43">
        <v>845.7</v>
      </c>
      <c r="Z96" s="43">
        <v>398</v>
      </c>
      <c r="AA96" s="43">
        <v>56</v>
      </c>
      <c r="AB96" s="43">
        <v>1824.7</v>
      </c>
      <c r="AC96" s="43">
        <v>287</v>
      </c>
      <c r="AD96" s="43"/>
      <c r="AE96" s="43">
        <v>245</v>
      </c>
      <c r="AF96" s="43">
        <v>68.31</v>
      </c>
      <c r="AG96" s="43"/>
      <c r="AH96" s="43"/>
      <c r="AI96" s="43">
        <v>0</v>
      </c>
      <c r="AJ96" s="43">
        <v>322</v>
      </c>
      <c r="AK96" s="43">
        <v>414.8</v>
      </c>
      <c r="AL96" s="43"/>
      <c r="AM96" s="43"/>
      <c r="AN96" s="43"/>
      <c r="AO96" s="43"/>
      <c r="AP96" s="43"/>
    </row>
    <row r="97" spans="1:42" ht="15">
      <c r="A97" s="93" t="s">
        <v>188</v>
      </c>
      <c r="B97" s="43">
        <v>2761</v>
      </c>
      <c r="C97" s="43">
        <v>8384</v>
      </c>
      <c r="D97" s="43">
        <v>5297</v>
      </c>
      <c r="E97" s="43">
        <v>5992</v>
      </c>
      <c r="F97" s="43">
        <v>3889</v>
      </c>
      <c r="G97" s="43">
        <v>2221</v>
      </c>
      <c r="H97" s="43">
        <v>4043</v>
      </c>
      <c r="I97" s="43">
        <v>5905</v>
      </c>
      <c r="J97" s="43">
        <v>4757</v>
      </c>
      <c r="K97" s="43">
        <v>3165</v>
      </c>
      <c r="L97" s="43">
        <v>2639</v>
      </c>
      <c r="M97" s="43">
        <v>1021</v>
      </c>
      <c r="N97" s="43">
        <v>2781</v>
      </c>
      <c r="O97" s="43">
        <v>8740</v>
      </c>
      <c r="P97" s="43">
        <v>6927</v>
      </c>
      <c r="Q97" s="43">
        <v>1220</v>
      </c>
      <c r="R97" s="43">
        <v>1215</v>
      </c>
      <c r="S97" s="43">
        <v>6206</v>
      </c>
      <c r="T97" s="43">
        <v>479</v>
      </c>
      <c r="U97" s="43">
        <v>1284</v>
      </c>
      <c r="V97" s="43">
        <v>297.55</v>
      </c>
      <c r="W97" s="43">
        <v>71.94</v>
      </c>
      <c r="X97" s="43">
        <v>0</v>
      </c>
      <c r="Y97" s="43">
        <v>0</v>
      </c>
      <c r="Z97" s="43">
        <v>265.42</v>
      </c>
      <c r="AA97" s="43"/>
      <c r="AB97" s="43">
        <v>0</v>
      </c>
      <c r="AC97" s="43">
        <v>1.13</v>
      </c>
      <c r="AD97" s="43"/>
      <c r="AE97" s="43">
        <v>3834</v>
      </c>
      <c r="AF97" s="43">
        <v>90</v>
      </c>
      <c r="AG97" s="43">
        <v>0</v>
      </c>
      <c r="AH97" s="43">
        <v>110</v>
      </c>
      <c r="AI97" s="43">
        <v>0</v>
      </c>
      <c r="AJ97" s="43"/>
      <c r="AK97" s="43">
        <v>0.6</v>
      </c>
      <c r="AL97" s="43"/>
      <c r="AM97" s="43">
        <v>427</v>
      </c>
      <c r="AN97" s="43"/>
      <c r="AO97" s="43"/>
      <c r="AP97" s="43"/>
    </row>
    <row r="98" spans="1:42" ht="15">
      <c r="A98" s="93" t="s">
        <v>191</v>
      </c>
      <c r="B98" s="43">
        <v>969</v>
      </c>
      <c r="C98" s="43">
        <v>1415</v>
      </c>
      <c r="D98" s="43">
        <v>791</v>
      </c>
      <c r="E98" s="43">
        <v>1593</v>
      </c>
      <c r="F98" s="43">
        <v>1016</v>
      </c>
      <c r="G98" s="43">
        <v>467</v>
      </c>
      <c r="H98" s="43">
        <v>699</v>
      </c>
      <c r="I98" s="43">
        <v>1403</v>
      </c>
      <c r="J98" s="43">
        <v>550</v>
      </c>
      <c r="K98" s="43">
        <v>433</v>
      </c>
      <c r="L98" s="43">
        <v>377</v>
      </c>
      <c r="M98" s="43">
        <v>102</v>
      </c>
      <c r="N98" s="43">
        <v>678</v>
      </c>
      <c r="O98" s="43">
        <v>117</v>
      </c>
      <c r="P98" s="43">
        <v>1133</v>
      </c>
      <c r="Q98" s="43">
        <v>36</v>
      </c>
      <c r="R98" s="43"/>
      <c r="S98" s="43">
        <v>5</v>
      </c>
      <c r="T98" s="43">
        <v>0</v>
      </c>
      <c r="U98" s="43">
        <v>1</v>
      </c>
      <c r="V98" s="43">
        <v>6</v>
      </c>
      <c r="W98" s="43">
        <v>33</v>
      </c>
      <c r="X98" s="43">
        <v>9</v>
      </c>
      <c r="Y98" s="43">
        <v>9</v>
      </c>
      <c r="Z98" s="43">
        <v>32</v>
      </c>
      <c r="AA98" s="43">
        <v>12</v>
      </c>
      <c r="AB98" s="43"/>
      <c r="AC98" s="43">
        <v>0</v>
      </c>
      <c r="AD98" s="43"/>
      <c r="AE98" s="43"/>
      <c r="AF98" s="43"/>
      <c r="AG98" s="43"/>
      <c r="AH98" s="43"/>
      <c r="AI98" s="43"/>
      <c r="AJ98" s="43"/>
      <c r="AK98" s="43">
        <v>32</v>
      </c>
      <c r="AL98" s="43"/>
      <c r="AM98" s="43">
        <v>16.2</v>
      </c>
      <c r="AN98" s="43"/>
      <c r="AO98" s="43"/>
      <c r="AP98" s="43"/>
    </row>
    <row r="99" spans="1:42" ht="15">
      <c r="A99" s="93" t="s">
        <v>185</v>
      </c>
      <c r="B99" s="43"/>
      <c r="C99" s="43">
        <v>9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</row>
    <row r="100" spans="1:42" ht="15">
      <c r="A100" s="93" t="s">
        <v>181</v>
      </c>
      <c r="B100" s="43">
        <v>14</v>
      </c>
      <c r="C100" s="43"/>
      <c r="D100" s="43"/>
      <c r="E100" s="43"/>
      <c r="F100" s="43"/>
      <c r="G100" s="43"/>
      <c r="H100" s="43"/>
      <c r="I100" s="43"/>
      <c r="J100" s="43"/>
      <c r="K100" s="43">
        <v>33</v>
      </c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</row>
    <row r="101" spans="1:42" ht="15">
      <c r="A101" s="93" t="s">
        <v>190</v>
      </c>
      <c r="B101" s="43">
        <v>596</v>
      </c>
      <c r="C101" s="43">
        <v>2000</v>
      </c>
      <c r="D101" s="43">
        <v>287</v>
      </c>
      <c r="E101" s="43">
        <v>204</v>
      </c>
      <c r="F101" s="43">
        <v>60</v>
      </c>
      <c r="G101" s="43">
        <v>293</v>
      </c>
      <c r="H101" s="43">
        <v>888</v>
      </c>
      <c r="I101" s="43">
        <v>1217</v>
      </c>
      <c r="J101" s="43">
        <v>192</v>
      </c>
      <c r="K101" s="43">
        <v>341</v>
      </c>
      <c r="L101" s="43">
        <v>33</v>
      </c>
      <c r="M101" s="43">
        <v>50</v>
      </c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>
        <v>556.8</v>
      </c>
      <c r="AE101" s="43">
        <v>37.4</v>
      </c>
      <c r="AF101" s="43">
        <v>15</v>
      </c>
      <c r="AG101" s="43"/>
      <c r="AH101" s="43"/>
      <c r="AI101" s="43"/>
      <c r="AJ101" s="43">
        <v>120</v>
      </c>
      <c r="AK101" s="43">
        <v>5.94</v>
      </c>
      <c r="AL101" s="43"/>
      <c r="AM101" s="43"/>
      <c r="AN101" s="43"/>
      <c r="AO101" s="43"/>
      <c r="AP101" s="43"/>
    </row>
    <row r="102" spans="1:42" ht="15">
      <c r="A102" s="93" t="s">
        <v>193</v>
      </c>
      <c r="B102" s="43"/>
      <c r="C102" s="43">
        <v>115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1:42" ht="15">
      <c r="A103" s="93" t="s">
        <v>210</v>
      </c>
      <c r="B103" s="43"/>
      <c r="C103" s="43"/>
      <c r="D103" s="43"/>
      <c r="E103" s="43"/>
      <c r="F103" s="43">
        <v>221</v>
      </c>
      <c r="G103" s="43">
        <v>1470</v>
      </c>
      <c r="H103" s="43">
        <v>150</v>
      </c>
      <c r="I103" s="43">
        <v>34</v>
      </c>
      <c r="J103" s="43">
        <v>2</v>
      </c>
      <c r="K103" s="43">
        <v>0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</row>
    <row r="104" spans="1:42" ht="15">
      <c r="A104" s="93" t="s">
        <v>184</v>
      </c>
      <c r="B104" s="43">
        <v>1319</v>
      </c>
      <c r="C104" s="43">
        <v>974</v>
      </c>
      <c r="D104" s="43">
        <v>274</v>
      </c>
      <c r="E104" s="43">
        <v>443</v>
      </c>
      <c r="F104" s="43">
        <v>327</v>
      </c>
      <c r="G104" s="43">
        <v>734</v>
      </c>
      <c r="H104" s="43">
        <v>232</v>
      </c>
      <c r="I104" s="43">
        <v>491</v>
      </c>
      <c r="J104" s="43">
        <v>167</v>
      </c>
      <c r="K104" s="43">
        <v>469</v>
      </c>
      <c r="L104" s="43">
        <v>62</v>
      </c>
      <c r="M104" s="43">
        <v>23</v>
      </c>
      <c r="N104" s="43">
        <v>315</v>
      </c>
      <c r="O104" s="43"/>
      <c r="P104" s="43"/>
      <c r="Q104" s="43"/>
      <c r="R104" s="43"/>
      <c r="S104" s="43"/>
      <c r="T104" s="43"/>
      <c r="U104" s="43"/>
      <c r="V104" s="43"/>
      <c r="W104" s="43">
        <v>53</v>
      </c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>
        <v>538.42</v>
      </c>
      <c r="AI104" s="43">
        <v>52.52</v>
      </c>
      <c r="AJ104" s="43"/>
      <c r="AK104" s="43"/>
      <c r="AL104" s="43"/>
      <c r="AM104" s="43"/>
      <c r="AN104" s="43"/>
      <c r="AO104" s="43"/>
      <c r="AP104" s="43"/>
    </row>
    <row r="105" spans="1:42" ht="15">
      <c r="A105" s="93" t="s">
        <v>197</v>
      </c>
      <c r="B105" s="43">
        <v>1319</v>
      </c>
      <c r="C105" s="43">
        <v>974</v>
      </c>
      <c r="D105" s="43">
        <v>274</v>
      </c>
      <c r="E105" s="43">
        <v>443</v>
      </c>
      <c r="F105" s="43">
        <v>327</v>
      </c>
      <c r="G105" s="43">
        <v>734</v>
      </c>
      <c r="H105" s="43">
        <v>232</v>
      </c>
      <c r="I105" s="43">
        <v>491</v>
      </c>
      <c r="J105" s="43">
        <v>167</v>
      </c>
      <c r="K105" s="43">
        <v>469</v>
      </c>
      <c r="L105" s="43">
        <v>62</v>
      </c>
      <c r="M105" s="43">
        <v>23</v>
      </c>
      <c r="N105" s="43">
        <v>315</v>
      </c>
      <c r="O105" s="43"/>
      <c r="P105" s="43"/>
      <c r="Q105" s="43"/>
      <c r="R105" s="43"/>
      <c r="S105" s="43"/>
      <c r="T105" s="43"/>
      <c r="U105" s="43"/>
      <c r="V105" s="43"/>
      <c r="W105" s="43">
        <v>53</v>
      </c>
      <c r="X105" s="43"/>
      <c r="Y105" s="43"/>
      <c r="Z105" s="43"/>
      <c r="AA105" s="43"/>
      <c r="AB105" s="43"/>
      <c r="AC105" s="43"/>
      <c r="AD105" s="43">
        <v>31.92</v>
      </c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>
        <v>16.5</v>
      </c>
    </row>
    <row r="106" spans="1:42" ht="15">
      <c r="A106" s="93" t="s">
        <v>205</v>
      </c>
      <c r="B106" s="43"/>
      <c r="C106" s="43">
        <v>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</row>
    <row r="107" spans="1:42" ht="15">
      <c r="A107" s="93" t="s">
        <v>13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>
        <v>10.7</v>
      </c>
      <c r="AL107" s="43"/>
      <c r="AM107" s="43"/>
      <c r="AN107" s="43"/>
      <c r="AO107" s="43"/>
      <c r="AP107" s="43"/>
    </row>
    <row r="108" spans="1:42" ht="15">
      <c r="A108" s="93" t="s">
        <v>199</v>
      </c>
      <c r="B108" s="43">
        <v>0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>
        <v>25</v>
      </c>
      <c r="P108" s="43">
        <v>1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</row>
    <row r="109" spans="1:42" ht="15">
      <c r="A109" s="93" t="s">
        <v>200</v>
      </c>
      <c r="B109" s="43">
        <v>20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1:42" ht="15">
      <c r="A110" s="93" t="s">
        <v>206</v>
      </c>
      <c r="B110" s="43"/>
      <c r="C110" s="43">
        <v>1</v>
      </c>
      <c r="D110" s="43"/>
      <c r="E110" s="43"/>
      <c r="F110" s="43"/>
      <c r="G110" s="43"/>
      <c r="H110" s="43"/>
      <c r="I110" s="43">
        <v>704</v>
      </c>
      <c r="J110" s="43">
        <v>840</v>
      </c>
      <c r="K110" s="43">
        <v>40</v>
      </c>
      <c r="L110" s="43">
        <v>160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</row>
    <row r="111" ht="15">
      <c r="A111" s="6"/>
    </row>
    <row r="112" ht="15">
      <c r="A112" s="6"/>
    </row>
    <row r="113" ht="15">
      <c r="A113" s="6" t="s">
        <v>175</v>
      </c>
    </row>
    <row r="114" spans="1:42" ht="15">
      <c r="A114" s="93" t="s">
        <v>178</v>
      </c>
      <c r="B114" s="88">
        <v>1980</v>
      </c>
      <c r="C114" s="88">
        <v>1981</v>
      </c>
      <c r="D114" s="88">
        <v>1982</v>
      </c>
      <c r="E114" s="88">
        <v>1983</v>
      </c>
      <c r="F114" s="88">
        <v>1984</v>
      </c>
      <c r="G114" s="88">
        <v>1985</v>
      </c>
      <c r="H114" s="88">
        <v>1986</v>
      </c>
      <c r="I114" s="88">
        <v>1987</v>
      </c>
      <c r="J114" s="88">
        <v>1988</v>
      </c>
      <c r="K114" s="88">
        <v>1989</v>
      </c>
      <c r="L114" s="88">
        <v>1990</v>
      </c>
      <c r="M114" s="88">
        <v>1991</v>
      </c>
      <c r="N114" s="88">
        <v>1992</v>
      </c>
      <c r="O114" s="88">
        <v>1993</v>
      </c>
      <c r="P114" s="88">
        <v>1994</v>
      </c>
      <c r="Q114" s="88">
        <v>1995</v>
      </c>
      <c r="R114" s="88">
        <v>1996</v>
      </c>
      <c r="S114" s="88">
        <v>1997</v>
      </c>
      <c r="T114" s="88">
        <v>1998</v>
      </c>
      <c r="U114" s="88">
        <v>1999</v>
      </c>
      <c r="V114" s="88">
        <v>2000</v>
      </c>
      <c r="W114" s="88">
        <v>2001</v>
      </c>
      <c r="X114" s="88">
        <v>2002</v>
      </c>
      <c r="Y114" s="88">
        <v>2003</v>
      </c>
      <c r="Z114" s="88">
        <v>2004</v>
      </c>
      <c r="AA114" s="88">
        <v>2005</v>
      </c>
      <c r="AB114" s="88">
        <v>2006</v>
      </c>
      <c r="AC114" s="88">
        <v>2007</v>
      </c>
      <c r="AD114" s="88">
        <v>2008</v>
      </c>
      <c r="AE114" s="88">
        <v>2009</v>
      </c>
      <c r="AF114" s="88">
        <v>2010</v>
      </c>
      <c r="AG114" s="88">
        <v>2011</v>
      </c>
      <c r="AH114" s="88">
        <v>2012</v>
      </c>
      <c r="AI114" s="88">
        <v>2013</v>
      </c>
      <c r="AJ114" s="88">
        <v>2014</v>
      </c>
      <c r="AK114" s="88">
        <v>2015</v>
      </c>
      <c r="AL114" s="88">
        <v>2016</v>
      </c>
      <c r="AM114" s="88">
        <v>2017</v>
      </c>
      <c r="AN114" s="88">
        <v>2018</v>
      </c>
      <c r="AO114" s="88">
        <v>2019</v>
      </c>
      <c r="AP114" s="88">
        <v>2020</v>
      </c>
    </row>
    <row r="115" spans="1:42" ht="15">
      <c r="A115" s="93" t="s">
        <v>202</v>
      </c>
      <c r="B115" s="43">
        <v>811311</v>
      </c>
      <c r="C115" s="43">
        <v>754568</v>
      </c>
      <c r="D115" s="43">
        <v>545186</v>
      </c>
      <c r="E115" s="43">
        <v>1660215</v>
      </c>
      <c r="F115" s="43">
        <v>1028998</v>
      </c>
      <c r="G115" s="43">
        <v>637221</v>
      </c>
      <c r="H115" s="43">
        <v>2988788</v>
      </c>
      <c r="I115" s="43">
        <v>9068174</v>
      </c>
      <c r="J115" s="43">
        <v>22928184</v>
      </c>
      <c r="K115" s="43">
        <v>29110250</v>
      </c>
      <c r="L115" s="43">
        <v>36841446</v>
      </c>
      <c r="M115" s="43">
        <v>11064775</v>
      </c>
      <c r="N115" s="43">
        <v>4895504</v>
      </c>
      <c r="O115" s="43">
        <v>10230220</v>
      </c>
      <c r="P115" s="43">
        <v>22761899</v>
      </c>
      <c r="Q115" s="43">
        <v>85438432</v>
      </c>
      <c r="R115" s="43">
        <v>164105168.5</v>
      </c>
      <c r="S115" s="43">
        <v>221793876</v>
      </c>
      <c r="T115" s="43">
        <v>238908077.11</v>
      </c>
      <c r="U115" s="43">
        <v>341009756.22</v>
      </c>
      <c r="V115" s="43">
        <v>67563504</v>
      </c>
      <c r="W115" s="43">
        <v>79901690</v>
      </c>
      <c r="X115" s="43">
        <v>56082647.86</v>
      </c>
      <c r="Y115" s="43">
        <v>224687848</v>
      </c>
      <c r="Z115" s="43">
        <v>348210900</v>
      </c>
      <c r="AA115" s="43">
        <v>151893700</v>
      </c>
      <c r="AB115" s="43">
        <v>98118564</v>
      </c>
      <c r="AC115" s="43">
        <v>115146638.2</v>
      </c>
      <c r="AD115" s="43">
        <v>213694940</v>
      </c>
      <c r="AE115" s="43">
        <v>170621220</v>
      </c>
      <c r="AF115" s="43">
        <v>266445.93</v>
      </c>
      <c r="AG115" s="43">
        <v>633853.39</v>
      </c>
      <c r="AH115" s="43">
        <v>853124.35</v>
      </c>
      <c r="AI115" s="43">
        <v>211650.17</v>
      </c>
      <c r="AJ115" s="43">
        <v>445185.91</v>
      </c>
      <c r="AK115" s="43">
        <v>340161.01</v>
      </c>
      <c r="AL115" s="43">
        <v>538090.78</v>
      </c>
      <c r="AM115" s="43">
        <v>209310.43</v>
      </c>
      <c r="AN115" s="43">
        <v>274439.17</v>
      </c>
      <c r="AO115" s="43">
        <v>234618.16</v>
      </c>
      <c r="AP115" s="43">
        <v>402256.15</v>
      </c>
    </row>
    <row r="116" spans="1:42" ht="15">
      <c r="A116" s="93" t="s">
        <v>194</v>
      </c>
      <c r="B116" s="43">
        <v>20044</v>
      </c>
      <c r="C116" s="43">
        <v>23792</v>
      </c>
      <c r="D116" s="43">
        <v>84617</v>
      </c>
      <c r="E116" s="43">
        <v>168542</v>
      </c>
      <c r="F116" s="43">
        <v>188708</v>
      </c>
      <c r="G116" s="43">
        <v>132249</v>
      </c>
      <c r="H116" s="43">
        <v>421556</v>
      </c>
      <c r="I116" s="43">
        <v>1000165</v>
      </c>
      <c r="J116" s="43">
        <v>1225320</v>
      </c>
      <c r="K116" s="43">
        <v>4590068</v>
      </c>
      <c r="L116" s="43">
        <v>4794750</v>
      </c>
      <c r="M116" s="43">
        <v>8145608</v>
      </c>
      <c r="N116" s="43">
        <v>2228001</v>
      </c>
      <c r="O116" s="43">
        <v>2488800</v>
      </c>
      <c r="P116" s="43">
        <v>656002</v>
      </c>
      <c r="Q116" s="43">
        <v>4604169</v>
      </c>
      <c r="R116" s="43">
        <v>24321009.84</v>
      </c>
      <c r="S116" s="43">
        <v>13231007.86</v>
      </c>
      <c r="T116" s="43">
        <v>10363921.45</v>
      </c>
      <c r="U116" s="43">
        <v>15724862.96</v>
      </c>
      <c r="V116" s="43">
        <v>13525272.96</v>
      </c>
      <c r="W116" s="43">
        <v>4948383.95</v>
      </c>
      <c r="X116" s="43">
        <v>3265388.54</v>
      </c>
      <c r="Y116" s="43">
        <v>37778600</v>
      </c>
      <c r="Z116" s="43">
        <v>39667532</v>
      </c>
      <c r="AA116" s="43">
        <v>12307720</v>
      </c>
      <c r="AB116" s="43">
        <v>18465108</v>
      </c>
      <c r="AC116" s="43">
        <v>49498418</v>
      </c>
      <c r="AD116" s="43">
        <v>14000670</v>
      </c>
      <c r="AE116" s="43">
        <v>8991320</v>
      </c>
      <c r="AF116" s="43">
        <v>18324.34</v>
      </c>
      <c r="AG116" s="43">
        <v>14152.25</v>
      </c>
      <c r="AH116" s="43">
        <v>13590.17</v>
      </c>
      <c r="AI116" s="43">
        <v>45845.82</v>
      </c>
      <c r="AJ116" s="43">
        <v>101106.92</v>
      </c>
      <c r="AK116" s="43">
        <v>67325.39</v>
      </c>
      <c r="AL116" s="43">
        <v>61982.53</v>
      </c>
      <c r="AM116" s="43">
        <v>56220.27</v>
      </c>
      <c r="AN116" s="43">
        <v>50326.47</v>
      </c>
      <c r="AO116" s="43">
        <v>52897.65</v>
      </c>
      <c r="AP116" s="43">
        <v>69485.78</v>
      </c>
    </row>
    <row r="117" spans="1:42" ht="15">
      <c r="A117" s="93" t="s">
        <v>201</v>
      </c>
      <c r="B117" s="43">
        <v>1702933</v>
      </c>
      <c r="C117" s="43">
        <v>1169626</v>
      </c>
      <c r="D117" s="43">
        <v>1481392</v>
      </c>
      <c r="E117" s="43">
        <v>1964024</v>
      </c>
      <c r="F117" s="43">
        <v>2989291</v>
      </c>
      <c r="G117" s="43">
        <v>4252878</v>
      </c>
      <c r="H117" s="43">
        <v>2545265</v>
      </c>
      <c r="I117" s="43">
        <v>11930202</v>
      </c>
      <c r="J117" s="43">
        <v>80234519</v>
      </c>
      <c r="K117" s="43">
        <v>27257084</v>
      </c>
      <c r="L117" s="43">
        <v>23444760</v>
      </c>
      <c r="M117" s="43">
        <v>8057926</v>
      </c>
      <c r="N117" s="43">
        <v>1932995</v>
      </c>
      <c r="O117" s="43">
        <v>1041950</v>
      </c>
      <c r="P117" s="43">
        <v>9179989</v>
      </c>
      <c r="Q117" s="43">
        <v>19548800</v>
      </c>
      <c r="R117" s="43">
        <v>88574300.49</v>
      </c>
      <c r="S117" s="43">
        <v>42544767.43</v>
      </c>
      <c r="T117" s="43">
        <v>41517990</v>
      </c>
      <c r="U117" s="43">
        <v>80746562.4</v>
      </c>
      <c r="V117" s="43">
        <v>30077329</v>
      </c>
      <c r="W117" s="43">
        <v>18847985</v>
      </c>
      <c r="X117" s="43">
        <v>6716162.2</v>
      </c>
      <c r="Y117" s="43">
        <v>64946940</v>
      </c>
      <c r="Z117" s="43">
        <v>66106924</v>
      </c>
      <c r="AA117" s="43">
        <v>13140440</v>
      </c>
      <c r="AB117" s="43">
        <v>2218985</v>
      </c>
      <c r="AC117" s="43">
        <v>31235530.5</v>
      </c>
      <c r="AD117" s="43">
        <v>42293690</v>
      </c>
      <c r="AE117" s="43">
        <v>45919740</v>
      </c>
      <c r="AF117" s="43">
        <v>42067.35</v>
      </c>
      <c r="AG117" s="43">
        <v>12409.85</v>
      </c>
      <c r="AH117" s="43">
        <v>623466.51</v>
      </c>
      <c r="AI117" s="43">
        <v>155445.51</v>
      </c>
      <c r="AJ117" s="43">
        <v>64418.65</v>
      </c>
      <c r="AK117" s="43">
        <v>71853.54</v>
      </c>
      <c r="AL117" s="43">
        <v>69006.15</v>
      </c>
      <c r="AM117" s="43">
        <v>59630</v>
      </c>
      <c r="AN117" s="43">
        <v>13012.12</v>
      </c>
      <c r="AO117" s="43">
        <v>15405.89</v>
      </c>
      <c r="AP117" s="43">
        <v>141297.71</v>
      </c>
    </row>
    <row r="118" spans="1:42" ht="15">
      <c r="A118" s="93" t="s">
        <v>179</v>
      </c>
      <c r="B118" s="43">
        <v>597312</v>
      </c>
      <c r="C118" s="43">
        <v>274630</v>
      </c>
      <c r="D118" s="43">
        <v>269205</v>
      </c>
      <c r="E118" s="43">
        <v>1608102</v>
      </c>
      <c r="F118" s="43">
        <v>1902892</v>
      </c>
      <c r="G118" s="43">
        <v>2356065</v>
      </c>
      <c r="H118" s="43">
        <v>8261068</v>
      </c>
      <c r="I118" s="43">
        <v>19461278</v>
      </c>
      <c r="J118" s="43">
        <v>7508623</v>
      </c>
      <c r="K118" s="43">
        <v>10923390</v>
      </c>
      <c r="L118" s="43">
        <v>21920400</v>
      </c>
      <c r="M118" s="43">
        <v>24780700</v>
      </c>
      <c r="N118" s="43">
        <v>15743250</v>
      </c>
      <c r="O118" s="43">
        <v>20109300</v>
      </c>
      <c r="P118" s="43">
        <v>3732256</v>
      </c>
      <c r="Q118" s="43">
        <v>14825460</v>
      </c>
      <c r="R118" s="43">
        <v>23716137.77</v>
      </c>
      <c r="S118" s="43">
        <v>9412620.36</v>
      </c>
      <c r="T118" s="43">
        <v>60247995.15</v>
      </c>
      <c r="U118" s="43">
        <v>26858358.87</v>
      </c>
      <c r="V118" s="43">
        <v>16165900</v>
      </c>
      <c r="W118" s="43">
        <v>29276394</v>
      </c>
      <c r="X118" s="43">
        <v>14467428.8</v>
      </c>
      <c r="Y118" s="43">
        <v>102142194</v>
      </c>
      <c r="Z118" s="43">
        <v>61887520</v>
      </c>
      <c r="AA118" s="43">
        <v>16635250</v>
      </c>
      <c r="AB118" s="43">
        <v>23328000</v>
      </c>
      <c r="AC118" s="43">
        <v>31073000</v>
      </c>
      <c r="AD118" s="43">
        <v>16493550</v>
      </c>
      <c r="AE118" s="43">
        <v>39314090</v>
      </c>
      <c r="AF118" s="43">
        <v>58331.96</v>
      </c>
      <c r="AG118" s="43">
        <v>9605.8</v>
      </c>
      <c r="AH118" s="43">
        <v>6041.13</v>
      </c>
      <c r="AI118" s="43">
        <v>40877.99</v>
      </c>
      <c r="AJ118" s="43">
        <v>97153.01</v>
      </c>
      <c r="AK118" s="43">
        <v>106556.46</v>
      </c>
      <c r="AL118" s="43">
        <v>37477.12</v>
      </c>
      <c r="AM118" s="43">
        <v>34152.27</v>
      </c>
      <c r="AN118" s="43">
        <v>5804.22</v>
      </c>
      <c r="AO118" s="43">
        <v>30955.58</v>
      </c>
      <c r="AP118" s="43">
        <v>41820.93</v>
      </c>
    </row>
    <row r="119" spans="1:42" ht="15">
      <c r="A119" s="93" t="s">
        <v>209</v>
      </c>
      <c r="B119" s="43">
        <v>136237</v>
      </c>
      <c r="C119" s="43">
        <v>202713</v>
      </c>
      <c r="D119" s="43">
        <v>231107</v>
      </c>
      <c r="E119" s="43">
        <v>417813</v>
      </c>
      <c r="F119" s="43">
        <v>666761</v>
      </c>
      <c r="G119" s="43">
        <v>1384798</v>
      </c>
      <c r="H119" s="43">
        <v>2554721</v>
      </c>
      <c r="I119" s="43">
        <v>2748865</v>
      </c>
      <c r="J119" s="43">
        <v>7571110</v>
      </c>
      <c r="K119" s="43">
        <v>8190292</v>
      </c>
      <c r="L119" s="43">
        <v>9375800</v>
      </c>
      <c r="M119" s="43">
        <v>6112000</v>
      </c>
      <c r="N119" s="43">
        <v>571510</v>
      </c>
      <c r="O119" s="43">
        <v>2233140</v>
      </c>
      <c r="P119" s="43">
        <v>688800</v>
      </c>
      <c r="Q119" s="43">
        <v>10831000</v>
      </c>
      <c r="R119" s="43">
        <v>32758000</v>
      </c>
      <c r="S119" s="43">
        <v>21091082.25</v>
      </c>
      <c r="T119" s="43">
        <v>8160550</v>
      </c>
      <c r="U119" s="43">
        <v>12726543.71</v>
      </c>
      <c r="V119" s="43">
        <v>7981680.73</v>
      </c>
      <c r="W119" s="43">
        <v>4354017.42</v>
      </c>
      <c r="X119" s="43">
        <v>4621752</v>
      </c>
      <c r="Y119" s="43">
        <v>7883380</v>
      </c>
      <c r="Z119" s="43">
        <v>2411073</v>
      </c>
      <c r="AA119" s="43">
        <v>7916112</v>
      </c>
      <c r="AB119" s="43">
        <v>8638896</v>
      </c>
      <c r="AC119" s="43">
        <v>15251600</v>
      </c>
      <c r="AD119" s="43">
        <v>16333160</v>
      </c>
      <c r="AE119" s="43">
        <v>18619920</v>
      </c>
      <c r="AF119" s="43">
        <v>15948.26</v>
      </c>
      <c r="AG119" s="43">
        <v>30600.32</v>
      </c>
      <c r="AH119" s="43">
        <v>36095.59</v>
      </c>
      <c r="AI119" s="43">
        <v>43785.01</v>
      </c>
      <c r="AJ119" s="43">
        <v>28160.7</v>
      </c>
      <c r="AK119" s="43">
        <v>50965.97</v>
      </c>
      <c r="AL119" s="43">
        <v>12661.1</v>
      </c>
      <c r="AM119" s="43">
        <v>16939.1</v>
      </c>
      <c r="AN119" s="43">
        <v>22822.58</v>
      </c>
      <c r="AO119" s="43">
        <v>26063.5</v>
      </c>
      <c r="AP119" s="43">
        <v>24477.36</v>
      </c>
    </row>
    <row r="120" spans="1:42" ht="15">
      <c r="A120" s="93" t="s">
        <v>187</v>
      </c>
      <c r="B120" s="43">
        <v>22270</v>
      </c>
      <c r="C120" s="43">
        <v>25185</v>
      </c>
      <c r="D120" s="43">
        <v>3965</v>
      </c>
      <c r="E120" s="43">
        <v>177760</v>
      </c>
      <c r="F120" s="43">
        <v>264305</v>
      </c>
      <c r="G120" s="43">
        <v>292887</v>
      </c>
      <c r="H120" s="43">
        <v>110627</v>
      </c>
      <c r="I120" s="43">
        <v>165027</v>
      </c>
      <c r="J120" s="43">
        <v>595000</v>
      </c>
      <c r="K120" s="43">
        <v>787187</v>
      </c>
      <c r="L120" s="43">
        <v>217060</v>
      </c>
      <c r="M120" s="43">
        <v>148960</v>
      </c>
      <c r="N120" s="43">
        <v>264000</v>
      </c>
      <c r="O120" s="43">
        <v>39900</v>
      </c>
      <c r="P120" s="43">
        <v>53200</v>
      </c>
      <c r="Q120" s="43">
        <v>3849004</v>
      </c>
      <c r="R120" s="43">
        <v>1200600</v>
      </c>
      <c r="S120" s="43">
        <v>3532000</v>
      </c>
      <c r="T120" s="43">
        <v>7321248</v>
      </c>
      <c r="U120" s="43">
        <v>3925421.5</v>
      </c>
      <c r="V120" s="43">
        <v>148500</v>
      </c>
      <c r="W120" s="43"/>
      <c r="X120" s="43">
        <v>16500</v>
      </c>
      <c r="Y120" s="43">
        <v>98700</v>
      </c>
      <c r="Z120" s="43"/>
      <c r="AA120" s="43"/>
      <c r="AB120" s="43">
        <v>30000</v>
      </c>
      <c r="AC120" s="43">
        <v>11910250</v>
      </c>
      <c r="AD120" s="43">
        <v>45824000</v>
      </c>
      <c r="AE120" s="43">
        <v>17224160</v>
      </c>
      <c r="AF120" s="43">
        <v>13321.33</v>
      </c>
      <c r="AG120" s="43">
        <v>25994.99</v>
      </c>
      <c r="AH120" s="43">
        <v>19364.57</v>
      </c>
      <c r="AI120" s="43">
        <v>19694.61</v>
      </c>
      <c r="AJ120" s="43">
        <v>15089.33</v>
      </c>
      <c r="AK120" s="43">
        <v>18152.25</v>
      </c>
      <c r="AL120" s="43">
        <v>10350.62</v>
      </c>
      <c r="AM120" s="43">
        <v>3832.24</v>
      </c>
      <c r="AN120" s="43">
        <v>268.46</v>
      </c>
      <c r="AO120" s="43"/>
      <c r="AP120" s="43">
        <v>619.96</v>
      </c>
    </row>
    <row r="121" spans="1:42" ht="15">
      <c r="A121" s="93" t="s">
        <v>186</v>
      </c>
      <c r="B121" s="43">
        <v>50618</v>
      </c>
      <c r="C121" s="43">
        <v>28248</v>
      </c>
      <c r="D121" s="43">
        <v>48773</v>
      </c>
      <c r="E121" s="43">
        <v>104125</v>
      </c>
      <c r="F121" s="43">
        <v>151421</v>
      </c>
      <c r="G121" s="43">
        <v>148362</v>
      </c>
      <c r="H121" s="43">
        <v>641248</v>
      </c>
      <c r="I121" s="43">
        <v>1935900</v>
      </c>
      <c r="J121" s="43">
        <v>3262557</v>
      </c>
      <c r="K121" s="43">
        <v>6372771</v>
      </c>
      <c r="L121" s="43">
        <v>6182977</v>
      </c>
      <c r="M121" s="43">
        <v>2496661</v>
      </c>
      <c r="N121" s="43">
        <v>2664926</v>
      </c>
      <c r="O121" s="43">
        <v>7198752</v>
      </c>
      <c r="P121" s="43">
        <v>6129969</v>
      </c>
      <c r="Q121" s="43">
        <v>7550550</v>
      </c>
      <c r="R121" s="43">
        <v>24639200</v>
      </c>
      <c r="S121" s="43">
        <v>9045900</v>
      </c>
      <c r="T121" s="43">
        <v>3523950</v>
      </c>
      <c r="U121" s="43">
        <v>25525400</v>
      </c>
      <c r="V121" s="43">
        <v>11083314</v>
      </c>
      <c r="W121" s="43">
        <v>4266901.92</v>
      </c>
      <c r="X121" s="43">
        <v>7025400</v>
      </c>
      <c r="Y121" s="43">
        <v>12551450</v>
      </c>
      <c r="Z121" s="43">
        <v>12636396.5</v>
      </c>
      <c r="AA121" s="43">
        <v>8857785</v>
      </c>
      <c r="AB121" s="43">
        <v>8402625</v>
      </c>
      <c r="AC121" s="43">
        <v>5627193.94</v>
      </c>
      <c r="AD121" s="43">
        <v>2236020</v>
      </c>
      <c r="AE121" s="43">
        <v>1037740</v>
      </c>
      <c r="AF121" s="43">
        <v>4371.46</v>
      </c>
      <c r="AG121" s="43">
        <v>5360.48</v>
      </c>
      <c r="AH121" s="43">
        <v>2110.58</v>
      </c>
      <c r="AI121" s="43">
        <v>612.05</v>
      </c>
      <c r="AJ121" s="43">
        <v>5967.77</v>
      </c>
      <c r="AK121" s="43">
        <v>6108.9</v>
      </c>
      <c r="AL121" s="43">
        <v>11983.85</v>
      </c>
      <c r="AM121" s="43">
        <v>11061.03</v>
      </c>
      <c r="AN121" s="43">
        <v>24829.77</v>
      </c>
      <c r="AO121" s="43">
        <v>213.2</v>
      </c>
      <c r="AP121" s="43"/>
    </row>
    <row r="122" spans="1:42" ht="15">
      <c r="A122" s="93" t="s">
        <v>180</v>
      </c>
      <c r="B122" s="43">
        <v>48483</v>
      </c>
      <c r="C122" s="43">
        <v>45368</v>
      </c>
      <c r="D122" s="43">
        <v>9959</v>
      </c>
      <c r="E122" s="43">
        <v>41722</v>
      </c>
      <c r="F122" s="43">
        <v>121663</v>
      </c>
      <c r="G122" s="43">
        <v>113070</v>
      </c>
      <c r="H122" s="43">
        <v>151605</v>
      </c>
      <c r="I122" s="43">
        <v>557539</v>
      </c>
      <c r="J122" s="43">
        <v>255714</v>
      </c>
      <c r="K122" s="43">
        <v>23400</v>
      </c>
      <c r="L122" s="43">
        <v>1101974</v>
      </c>
      <c r="M122" s="43">
        <v>443599</v>
      </c>
      <c r="N122" s="43">
        <v>765445</v>
      </c>
      <c r="O122" s="43">
        <v>374732</v>
      </c>
      <c r="P122" s="43">
        <v>714111</v>
      </c>
      <c r="Q122" s="43">
        <v>544800</v>
      </c>
      <c r="R122" s="43">
        <v>587250</v>
      </c>
      <c r="S122" s="43">
        <v>293000.08</v>
      </c>
      <c r="T122" s="43">
        <v>1053750</v>
      </c>
      <c r="U122" s="43">
        <v>2449205</v>
      </c>
      <c r="V122" s="43">
        <v>4184740</v>
      </c>
      <c r="W122" s="43">
        <v>2012900</v>
      </c>
      <c r="X122" s="43">
        <v>1131750</v>
      </c>
      <c r="Y122" s="43">
        <v>3658000</v>
      </c>
      <c r="Z122" s="43">
        <v>9822000</v>
      </c>
      <c r="AA122" s="43">
        <v>1591600</v>
      </c>
      <c r="AB122" s="43">
        <v>8266200</v>
      </c>
      <c r="AC122" s="43">
        <v>2864190</v>
      </c>
      <c r="AD122" s="43">
        <v>724170</v>
      </c>
      <c r="AE122" s="43">
        <v>3857870</v>
      </c>
      <c r="AF122" s="43">
        <v>2244.6</v>
      </c>
      <c r="AG122" s="43">
        <v>202.5</v>
      </c>
      <c r="AH122" s="43">
        <v>589.74</v>
      </c>
      <c r="AI122" s="43">
        <v>633.1</v>
      </c>
      <c r="AJ122" s="43">
        <v>11220.58</v>
      </c>
      <c r="AK122" s="43">
        <v>10717.35</v>
      </c>
      <c r="AL122" s="43">
        <v>1482.62</v>
      </c>
      <c r="AM122" s="43">
        <v>0</v>
      </c>
      <c r="AN122" s="43">
        <v>0</v>
      </c>
      <c r="AO122" s="43">
        <v>258.22</v>
      </c>
      <c r="AP122" s="43">
        <v>6961.92</v>
      </c>
    </row>
    <row r="123" spans="1:42" ht="15">
      <c r="A123" s="93" t="s">
        <v>192</v>
      </c>
      <c r="B123" s="43">
        <v>552</v>
      </c>
      <c r="C123" s="43">
        <v>1903</v>
      </c>
      <c r="D123" s="43">
        <v>646</v>
      </c>
      <c r="E123" s="43">
        <v>1615</v>
      </c>
      <c r="F123" s="43"/>
      <c r="G123" s="43"/>
      <c r="H123" s="43"/>
      <c r="I123" s="43"/>
      <c r="J123" s="43">
        <v>0</v>
      </c>
      <c r="K123" s="43"/>
      <c r="L123" s="43"/>
      <c r="M123" s="43"/>
      <c r="N123" s="43">
        <v>46800</v>
      </c>
      <c r="O123" s="43"/>
      <c r="P123" s="43"/>
      <c r="Q123" s="43"/>
      <c r="R123" s="43"/>
      <c r="S123" s="43">
        <v>45000</v>
      </c>
      <c r="T123" s="43">
        <v>38400</v>
      </c>
      <c r="U123" s="43"/>
      <c r="V123" s="43">
        <v>130900</v>
      </c>
      <c r="W123" s="43"/>
      <c r="X123" s="43">
        <v>3600</v>
      </c>
      <c r="Y123" s="43"/>
      <c r="Z123" s="43">
        <v>94500</v>
      </c>
      <c r="AA123" s="43"/>
      <c r="AB123" s="43">
        <v>268000</v>
      </c>
      <c r="AC123" s="43">
        <v>2661250</v>
      </c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</row>
    <row r="124" spans="1:42" ht="15">
      <c r="A124" s="93" t="s">
        <v>197</v>
      </c>
      <c r="B124" s="43">
        <v>778</v>
      </c>
      <c r="C124" s="43">
        <v>0</v>
      </c>
      <c r="D124" s="43"/>
      <c r="E124" s="43">
        <v>560</v>
      </c>
      <c r="F124" s="43"/>
      <c r="G124" s="43">
        <v>63</v>
      </c>
      <c r="H124" s="43">
        <v>676</v>
      </c>
      <c r="I124" s="43">
        <v>420</v>
      </c>
      <c r="J124" s="43">
        <v>4951</v>
      </c>
      <c r="K124" s="43"/>
      <c r="L124" s="43">
        <v>2720</v>
      </c>
      <c r="M124" s="43"/>
      <c r="N124" s="43"/>
      <c r="O124" s="43"/>
      <c r="P124" s="43">
        <v>23140</v>
      </c>
      <c r="Q124" s="43">
        <v>624000</v>
      </c>
      <c r="R124" s="43">
        <v>0</v>
      </c>
      <c r="S124" s="43">
        <v>8267100</v>
      </c>
      <c r="T124" s="43">
        <v>688650</v>
      </c>
      <c r="U124" s="43">
        <v>1132398.56</v>
      </c>
      <c r="V124" s="43">
        <v>2350950</v>
      </c>
      <c r="W124" s="43">
        <v>1849800</v>
      </c>
      <c r="X124" s="43">
        <v>328700</v>
      </c>
      <c r="Y124" s="43">
        <v>504600</v>
      </c>
      <c r="Z124" s="43">
        <v>1008000</v>
      </c>
      <c r="AA124" s="43">
        <v>404250</v>
      </c>
      <c r="AB124" s="43">
        <v>336000</v>
      </c>
      <c r="AC124" s="43">
        <v>1501900</v>
      </c>
      <c r="AD124" s="43">
        <v>73420</v>
      </c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>
        <v>132</v>
      </c>
    </row>
    <row r="125" spans="1:42" ht="15">
      <c r="A125" s="93" t="s">
        <v>182</v>
      </c>
      <c r="B125" s="43">
        <v>14374</v>
      </c>
      <c r="C125" s="43">
        <v>257</v>
      </c>
      <c r="D125" s="43"/>
      <c r="E125" s="43">
        <v>3571</v>
      </c>
      <c r="F125" s="43">
        <v>77101</v>
      </c>
      <c r="G125" s="43">
        <v>10260</v>
      </c>
      <c r="H125" s="43">
        <v>23985</v>
      </c>
      <c r="I125" s="43">
        <v>4600</v>
      </c>
      <c r="J125" s="43"/>
      <c r="K125" s="43"/>
      <c r="L125" s="43">
        <v>80190</v>
      </c>
      <c r="M125" s="43">
        <v>11700</v>
      </c>
      <c r="N125" s="43"/>
      <c r="O125" s="43"/>
      <c r="P125" s="43"/>
      <c r="Q125" s="43">
        <v>1900</v>
      </c>
      <c r="R125" s="43">
        <v>14700</v>
      </c>
      <c r="S125" s="43"/>
      <c r="T125" s="43">
        <v>423150</v>
      </c>
      <c r="U125" s="43">
        <v>819840</v>
      </c>
      <c r="V125" s="43">
        <v>1522500</v>
      </c>
      <c r="W125" s="43">
        <v>785400</v>
      </c>
      <c r="X125" s="43">
        <v>494000</v>
      </c>
      <c r="Y125" s="43">
        <v>1437690</v>
      </c>
      <c r="Z125" s="43">
        <v>1164400</v>
      </c>
      <c r="AA125" s="43">
        <v>117600</v>
      </c>
      <c r="AB125" s="43">
        <v>3831870</v>
      </c>
      <c r="AC125" s="43">
        <v>861000</v>
      </c>
      <c r="AD125" s="43"/>
      <c r="AE125" s="43">
        <v>1102500</v>
      </c>
      <c r="AF125" s="43">
        <v>245.92</v>
      </c>
      <c r="AG125" s="43"/>
      <c r="AH125" s="43"/>
      <c r="AI125" s="43">
        <v>0</v>
      </c>
      <c r="AJ125" s="43">
        <v>1674.4</v>
      </c>
      <c r="AK125" s="43">
        <v>2115.48</v>
      </c>
      <c r="AL125" s="43"/>
      <c r="AM125" s="43"/>
      <c r="AN125" s="43"/>
      <c r="AO125" s="43"/>
      <c r="AP125" s="43"/>
    </row>
    <row r="126" spans="1:42" ht="15">
      <c r="A126" s="93" t="s">
        <v>188</v>
      </c>
      <c r="B126" s="43">
        <v>21122</v>
      </c>
      <c r="C126" s="43">
        <v>67072</v>
      </c>
      <c r="D126" s="43">
        <v>54294</v>
      </c>
      <c r="E126" s="43">
        <v>145240</v>
      </c>
      <c r="F126" s="43">
        <v>154471</v>
      </c>
      <c r="G126" s="43">
        <v>143723</v>
      </c>
      <c r="H126" s="43">
        <v>454964</v>
      </c>
      <c r="I126" s="43">
        <v>1328625</v>
      </c>
      <c r="J126" s="43">
        <v>2785315</v>
      </c>
      <c r="K126" s="43">
        <v>1899000</v>
      </c>
      <c r="L126" s="43">
        <v>1688960</v>
      </c>
      <c r="M126" s="43">
        <v>656800</v>
      </c>
      <c r="N126" s="43">
        <v>1946700</v>
      </c>
      <c r="O126" s="43">
        <v>6949000</v>
      </c>
      <c r="P126" s="43">
        <v>5542016</v>
      </c>
      <c r="Q126" s="43">
        <v>1225850</v>
      </c>
      <c r="R126" s="43">
        <v>2245551.51</v>
      </c>
      <c r="S126" s="43">
        <v>10219110</v>
      </c>
      <c r="T126" s="43">
        <v>840000</v>
      </c>
      <c r="U126" s="43">
        <v>2375400</v>
      </c>
      <c r="V126" s="43">
        <v>550467.5</v>
      </c>
      <c r="W126" s="43">
        <v>111714</v>
      </c>
      <c r="X126" s="43"/>
      <c r="Y126" s="43"/>
      <c r="Z126" s="43">
        <v>507576</v>
      </c>
      <c r="AA126" s="43"/>
      <c r="AB126" s="43"/>
      <c r="AC126" s="43">
        <v>3390</v>
      </c>
      <c r="AD126" s="43"/>
      <c r="AE126" s="43">
        <v>9642000</v>
      </c>
      <c r="AF126" s="43">
        <v>333</v>
      </c>
      <c r="AG126" s="43">
        <v>0</v>
      </c>
      <c r="AH126" s="43">
        <v>423.5</v>
      </c>
      <c r="AI126" s="43">
        <v>0</v>
      </c>
      <c r="AJ126" s="43"/>
      <c r="AK126" s="43">
        <v>3.6</v>
      </c>
      <c r="AL126" s="43"/>
      <c r="AM126" s="43">
        <v>2986</v>
      </c>
      <c r="AN126" s="43"/>
      <c r="AO126" s="43"/>
      <c r="AP126" s="43"/>
    </row>
    <row r="127" spans="1:42" ht="15">
      <c r="A127" s="93" t="s">
        <v>191</v>
      </c>
      <c r="B127" s="43">
        <v>6562</v>
      </c>
      <c r="C127" s="43">
        <v>11249</v>
      </c>
      <c r="D127" s="43">
        <v>6754</v>
      </c>
      <c r="E127" s="43">
        <v>38518</v>
      </c>
      <c r="F127" s="43">
        <v>40355</v>
      </c>
      <c r="G127" s="43">
        <v>30227</v>
      </c>
      <c r="H127" s="43">
        <v>64735</v>
      </c>
      <c r="I127" s="43">
        <v>315675</v>
      </c>
      <c r="J127" s="43">
        <v>292221</v>
      </c>
      <c r="K127" s="43">
        <v>259200</v>
      </c>
      <c r="L127" s="43">
        <v>241280</v>
      </c>
      <c r="M127" s="43">
        <v>65280</v>
      </c>
      <c r="N127" s="43">
        <v>474600</v>
      </c>
      <c r="O127" s="43">
        <v>99450</v>
      </c>
      <c r="P127" s="43">
        <v>907002</v>
      </c>
      <c r="Q127" s="43">
        <v>36000</v>
      </c>
      <c r="R127" s="43"/>
      <c r="S127" s="43">
        <v>8000</v>
      </c>
      <c r="T127" s="43">
        <v>0</v>
      </c>
      <c r="U127" s="43">
        <v>1850</v>
      </c>
      <c r="V127" s="43">
        <v>11100</v>
      </c>
      <c r="W127" s="43">
        <v>66000</v>
      </c>
      <c r="X127" s="43">
        <v>9540</v>
      </c>
      <c r="Y127" s="43">
        <v>14400</v>
      </c>
      <c r="Z127" s="43">
        <v>38400</v>
      </c>
      <c r="AA127" s="43">
        <v>26400</v>
      </c>
      <c r="AB127" s="43"/>
      <c r="AC127" s="43"/>
      <c r="AD127" s="43"/>
      <c r="AE127" s="43"/>
      <c r="AF127" s="43"/>
      <c r="AG127" s="43"/>
      <c r="AH127" s="43"/>
      <c r="AI127" s="43"/>
      <c r="AJ127" s="43"/>
      <c r="AK127" s="43">
        <v>160</v>
      </c>
      <c r="AL127" s="43"/>
      <c r="AM127" s="43">
        <v>85.8</v>
      </c>
      <c r="AN127" s="43"/>
      <c r="AO127" s="43"/>
      <c r="AP127" s="43"/>
    </row>
    <row r="128" spans="1:42" ht="15">
      <c r="A128" s="93" t="s">
        <v>185</v>
      </c>
      <c r="B128" s="43"/>
      <c r="C128" s="43">
        <v>99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</row>
    <row r="129" spans="1:42" ht="15">
      <c r="A129" s="93" t="s">
        <v>181</v>
      </c>
      <c r="B129" s="43">
        <v>70</v>
      </c>
      <c r="C129" s="43"/>
      <c r="D129" s="43"/>
      <c r="E129" s="43"/>
      <c r="F129" s="43"/>
      <c r="G129" s="43"/>
      <c r="H129" s="43"/>
      <c r="I129" s="43"/>
      <c r="J129" s="43"/>
      <c r="K129" s="43">
        <v>18150</v>
      </c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</row>
    <row r="130" spans="1:42" ht="15">
      <c r="A130" s="93" t="s">
        <v>190</v>
      </c>
      <c r="B130" s="43">
        <v>4410</v>
      </c>
      <c r="C130" s="43">
        <v>16500</v>
      </c>
      <c r="D130" s="43">
        <v>3508</v>
      </c>
      <c r="E130" s="43">
        <v>5100</v>
      </c>
      <c r="F130" s="43">
        <v>2310</v>
      </c>
      <c r="G130" s="43">
        <v>18459</v>
      </c>
      <c r="H130" s="43">
        <v>100344</v>
      </c>
      <c r="I130" s="43">
        <v>273825</v>
      </c>
      <c r="J130" s="43">
        <v>96000</v>
      </c>
      <c r="K130" s="43">
        <v>221650</v>
      </c>
      <c r="L130" s="43">
        <v>19800</v>
      </c>
      <c r="M130" s="43">
        <v>32500</v>
      </c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>
        <v>3485660</v>
      </c>
      <c r="AE130" s="43">
        <v>224400</v>
      </c>
      <c r="AF130" s="43">
        <v>67.5</v>
      </c>
      <c r="AG130" s="43"/>
      <c r="AH130" s="43"/>
      <c r="AI130" s="43"/>
      <c r="AJ130" s="43">
        <v>288</v>
      </c>
      <c r="AK130" s="43">
        <v>20.79</v>
      </c>
      <c r="AL130" s="43"/>
      <c r="AM130" s="43"/>
      <c r="AN130" s="43"/>
      <c r="AO130" s="43"/>
      <c r="AP130" s="43"/>
    </row>
    <row r="131" spans="1:42" ht="15">
      <c r="A131" s="93" t="s">
        <v>193</v>
      </c>
      <c r="B131" s="43"/>
      <c r="C131" s="43">
        <v>1380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</row>
    <row r="132" spans="1:42" ht="15">
      <c r="A132" s="93" t="s">
        <v>210</v>
      </c>
      <c r="B132" s="43"/>
      <c r="C132" s="43"/>
      <c r="D132" s="43"/>
      <c r="E132" s="43"/>
      <c r="F132" s="43">
        <v>9376</v>
      </c>
      <c r="G132" s="43">
        <v>101298</v>
      </c>
      <c r="H132" s="43">
        <v>17500</v>
      </c>
      <c r="I132" s="43">
        <v>7700</v>
      </c>
      <c r="J132" s="43">
        <v>1200</v>
      </c>
      <c r="K132" s="43">
        <v>0</v>
      </c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</row>
    <row r="133" spans="1:42" ht="15">
      <c r="A133" s="93" t="s">
        <v>184</v>
      </c>
      <c r="B133" s="43">
        <v>8505</v>
      </c>
      <c r="C133" s="43">
        <v>7411</v>
      </c>
      <c r="D133" s="43">
        <v>2371</v>
      </c>
      <c r="E133" s="43">
        <v>10728</v>
      </c>
      <c r="F133" s="43">
        <v>11429</v>
      </c>
      <c r="G133" s="43">
        <v>41617</v>
      </c>
      <c r="H133" s="43">
        <v>26537</v>
      </c>
      <c r="I133" s="43">
        <v>86890</v>
      </c>
      <c r="J133" s="43">
        <v>95100</v>
      </c>
      <c r="K133" s="43">
        <v>290780</v>
      </c>
      <c r="L133" s="43">
        <v>41540</v>
      </c>
      <c r="M133" s="43">
        <v>19490</v>
      </c>
      <c r="N133" s="43">
        <v>226692</v>
      </c>
      <c r="O133" s="43"/>
      <c r="P133" s="43"/>
      <c r="Q133" s="43"/>
      <c r="R133" s="43"/>
      <c r="S133" s="43"/>
      <c r="T133" s="43"/>
      <c r="U133" s="43"/>
      <c r="V133" s="43"/>
      <c r="W133" s="43">
        <v>83500</v>
      </c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>
        <v>3357.58</v>
      </c>
      <c r="AI133" s="43">
        <v>304.74</v>
      </c>
      <c r="AJ133" s="43"/>
      <c r="AK133" s="43"/>
      <c r="AL133" s="43"/>
      <c r="AM133" s="43"/>
      <c r="AN133" s="43"/>
      <c r="AO133" s="43"/>
      <c r="AP133" s="43"/>
    </row>
    <row r="134" spans="1:42" ht="15">
      <c r="A134" s="93" t="s">
        <v>205</v>
      </c>
      <c r="B134" s="43"/>
      <c r="C134" s="43">
        <v>0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1:42" ht="15">
      <c r="A135" s="93" t="s">
        <v>13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>
        <v>58.98</v>
      </c>
      <c r="AL135" s="43"/>
      <c r="AM135" s="43"/>
      <c r="AN135" s="43"/>
      <c r="AO135" s="43"/>
      <c r="AP135" s="43"/>
    </row>
    <row r="136" spans="1:42" ht="15">
      <c r="A136" s="93" t="s">
        <v>199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>
        <v>16250</v>
      </c>
      <c r="P136" s="43">
        <v>650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</row>
    <row r="137" spans="1:42" ht="15">
      <c r="A137" s="93" t="s">
        <v>200</v>
      </c>
      <c r="B137" s="43">
        <v>130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</row>
    <row r="138" spans="1:42" ht="15">
      <c r="A138" s="93" t="s">
        <v>206</v>
      </c>
      <c r="B138" s="43"/>
      <c r="C138" s="43">
        <v>6</v>
      </c>
      <c r="D138" s="43"/>
      <c r="E138" s="43"/>
      <c r="F138" s="43"/>
      <c r="G138" s="43"/>
      <c r="H138" s="43"/>
      <c r="I138" s="43">
        <v>286528</v>
      </c>
      <c r="J138" s="43">
        <v>378000</v>
      </c>
      <c r="K138" s="43">
        <v>40000</v>
      </c>
      <c r="L138" s="43">
        <v>112000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</row>
    <row r="139" ht="15">
      <c r="A139" s="6"/>
    </row>
    <row r="140" ht="15">
      <c r="A140" s="6" t="s">
        <v>176</v>
      </c>
    </row>
    <row r="141" spans="1:42" ht="15">
      <c r="A141" s="93" t="s">
        <v>178</v>
      </c>
      <c r="B141" s="88">
        <v>1980</v>
      </c>
      <c r="C141" s="88">
        <v>1981</v>
      </c>
      <c r="D141" s="88">
        <v>1982</v>
      </c>
      <c r="E141" s="88">
        <v>1983</v>
      </c>
      <c r="F141" s="88">
        <v>1984</v>
      </c>
      <c r="G141" s="88">
        <v>1985</v>
      </c>
      <c r="H141" s="88">
        <v>1986</v>
      </c>
      <c r="I141" s="88">
        <v>1987</v>
      </c>
      <c r="J141" s="88">
        <v>1988</v>
      </c>
      <c r="K141" s="88">
        <v>1989</v>
      </c>
      <c r="L141" s="88">
        <v>1990</v>
      </c>
      <c r="M141" s="88">
        <v>1991</v>
      </c>
      <c r="N141" s="88">
        <v>1992</v>
      </c>
      <c r="O141" s="88">
        <v>1993</v>
      </c>
      <c r="P141" s="88">
        <v>1994</v>
      </c>
      <c r="Q141" s="88">
        <v>1995</v>
      </c>
      <c r="R141" s="88">
        <v>1996</v>
      </c>
      <c r="S141" s="88">
        <v>1997</v>
      </c>
      <c r="T141" s="88">
        <v>1998</v>
      </c>
      <c r="U141" s="88">
        <v>1999</v>
      </c>
      <c r="V141" s="88">
        <v>2000</v>
      </c>
      <c r="W141" s="88">
        <v>2001</v>
      </c>
      <c r="X141" s="88">
        <v>2002</v>
      </c>
      <c r="Y141" s="88">
        <v>2003</v>
      </c>
      <c r="Z141" s="88">
        <v>2004</v>
      </c>
      <c r="AA141" s="88">
        <v>2005</v>
      </c>
      <c r="AB141" s="88">
        <v>2006</v>
      </c>
      <c r="AC141" s="88">
        <v>2007</v>
      </c>
      <c r="AD141" s="88">
        <v>2008</v>
      </c>
      <c r="AE141" s="88">
        <v>2009</v>
      </c>
      <c r="AF141" s="88">
        <v>2010</v>
      </c>
      <c r="AG141" s="88">
        <v>2011</v>
      </c>
      <c r="AH141" s="88">
        <v>2012</v>
      </c>
      <c r="AI141" s="88">
        <v>2013</v>
      </c>
      <c r="AJ141" s="88">
        <v>2014</v>
      </c>
      <c r="AK141" s="88">
        <v>2015</v>
      </c>
      <c r="AL141" s="88">
        <v>2016</v>
      </c>
      <c r="AM141" s="88">
        <v>2017</v>
      </c>
      <c r="AN141" s="88">
        <v>2018</v>
      </c>
      <c r="AO141" s="88">
        <v>2019</v>
      </c>
      <c r="AP141" s="88">
        <v>2020</v>
      </c>
    </row>
    <row r="142" spans="1:42" ht="15">
      <c r="A142" s="93" t="s">
        <v>194</v>
      </c>
      <c r="B142" s="44">
        <v>1.889</v>
      </c>
      <c r="C142" s="44">
        <v>1.655</v>
      </c>
      <c r="D142" s="44">
        <v>1.452</v>
      </c>
      <c r="E142" s="44">
        <v>1.302</v>
      </c>
      <c r="F142" s="44">
        <v>1.224</v>
      </c>
      <c r="G142" s="44">
        <v>1.515</v>
      </c>
      <c r="H142" s="44">
        <v>1.658</v>
      </c>
      <c r="I142" s="44">
        <v>2.126</v>
      </c>
      <c r="J142" s="44">
        <v>2.136</v>
      </c>
      <c r="K142" s="44">
        <v>1.727</v>
      </c>
      <c r="L142" s="44">
        <v>2.435</v>
      </c>
      <c r="M142" s="44">
        <v>2.945</v>
      </c>
      <c r="N142" s="44">
        <v>1.863</v>
      </c>
      <c r="O142" s="44">
        <v>3.346</v>
      </c>
      <c r="P142" s="44">
        <v>2.249</v>
      </c>
      <c r="Q142" s="44">
        <v>2.385</v>
      </c>
      <c r="R142" s="44">
        <v>2.206</v>
      </c>
      <c r="S142" s="44">
        <v>2.17</v>
      </c>
      <c r="T142" s="44">
        <v>2.13</v>
      </c>
      <c r="U142" s="44">
        <v>2.49</v>
      </c>
      <c r="V142" s="44">
        <v>1.95</v>
      </c>
      <c r="W142" s="44">
        <v>2.34</v>
      </c>
      <c r="X142" s="44">
        <v>2.14</v>
      </c>
      <c r="Y142" s="44">
        <v>2.62</v>
      </c>
      <c r="Z142" s="44">
        <v>2.44</v>
      </c>
      <c r="AA142" s="44">
        <v>1.91</v>
      </c>
      <c r="AB142" s="44">
        <v>2.61</v>
      </c>
      <c r="AC142" s="44">
        <v>3.3</v>
      </c>
      <c r="AD142" s="44">
        <v>2.37</v>
      </c>
      <c r="AE142" s="44">
        <v>2.2</v>
      </c>
      <c r="AF142" s="44">
        <v>2.37</v>
      </c>
      <c r="AG142" s="44">
        <v>2.32</v>
      </c>
      <c r="AH142" s="44">
        <v>2.4</v>
      </c>
      <c r="AI142" s="44">
        <v>2.12</v>
      </c>
      <c r="AJ142" s="44">
        <v>2.67</v>
      </c>
      <c r="AK142" s="44">
        <v>2.48</v>
      </c>
      <c r="AL142" s="44">
        <v>2.32</v>
      </c>
      <c r="AM142" s="44">
        <v>2.64</v>
      </c>
      <c r="AN142" s="44">
        <v>2.78</v>
      </c>
      <c r="AO142" s="44">
        <v>2.75</v>
      </c>
      <c r="AP142" s="44">
        <v>2.01</v>
      </c>
    </row>
    <row r="143" spans="1:42" ht="15">
      <c r="A143" s="93" t="s">
        <v>192</v>
      </c>
      <c r="B143" s="44">
        <v>2.654</v>
      </c>
      <c r="C143" s="44">
        <v>2.667</v>
      </c>
      <c r="D143" s="44">
        <v>1.231</v>
      </c>
      <c r="E143" s="44">
        <v>0.888</v>
      </c>
      <c r="F143" s="44"/>
      <c r="G143" s="44"/>
      <c r="H143" s="44"/>
      <c r="I143" s="44"/>
      <c r="J143" s="44"/>
      <c r="K143" s="44"/>
      <c r="L143" s="44"/>
      <c r="M143" s="44"/>
      <c r="N143" s="44">
        <v>2</v>
      </c>
      <c r="O143" s="44"/>
      <c r="P143" s="44"/>
      <c r="Q143" s="44"/>
      <c r="R143" s="44"/>
      <c r="S143" s="44">
        <v>2.5</v>
      </c>
      <c r="T143" s="44">
        <v>2</v>
      </c>
      <c r="U143" s="44"/>
      <c r="V143" s="44">
        <v>1.2</v>
      </c>
      <c r="W143" s="44"/>
      <c r="X143" s="44">
        <v>1.2</v>
      </c>
      <c r="Y143" s="44"/>
      <c r="Z143" s="44">
        <v>1.62</v>
      </c>
      <c r="AA143" s="44"/>
      <c r="AB143" s="44">
        <v>1</v>
      </c>
      <c r="AC143" s="44">
        <v>2.79</v>
      </c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</row>
    <row r="144" spans="1:42" ht="15">
      <c r="A144" s="93" t="s">
        <v>187</v>
      </c>
      <c r="B144" s="44">
        <v>1.206</v>
      </c>
      <c r="C144" s="44">
        <v>1.014</v>
      </c>
      <c r="D144" s="44">
        <v>1.293</v>
      </c>
      <c r="E144" s="44">
        <v>2.752</v>
      </c>
      <c r="F144" s="44">
        <v>2.201</v>
      </c>
      <c r="G144" s="44">
        <v>0.835</v>
      </c>
      <c r="H144" s="44">
        <v>1.082</v>
      </c>
      <c r="I144" s="44">
        <v>1.095</v>
      </c>
      <c r="J144" s="44">
        <v>0.976</v>
      </c>
      <c r="K144" s="44">
        <v>1.201</v>
      </c>
      <c r="L144" s="44">
        <v>0.451</v>
      </c>
      <c r="M144" s="44">
        <v>0.8</v>
      </c>
      <c r="N144" s="44">
        <v>0.696</v>
      </c>
      <c r="O144" s="44">
        <v>0.62</v>
      </c>
      <c r="P144" s="44">
        <v>1.206</v>
      </c>
      <c r="Q144" s="44">
        <v>0.622</v>
      </c>
      <c r="R144" s="44">
        <v>1.049</v>
      </c>
      <c r="S144" s="44">
        <v>1.18</v>
      </c>
      <c r="T144" s="44">
        <v>0.96</v>
      </c>
      <c r="U144" s="44">
        <v>1.21</v>
      </c>
      <c r="V144" s="44">
        <v>1.23</v>
      </c>
      <c r="W144" s="44"/>
      <c r="X144" s="44">
        <v>0.79</v>
      </c>
      <c r="Y144" s="44">
        <v>1.24</v>
      </c>
      <c r="Z144" s="44"/>
      <c r="AA144" s="44"/>
      <c r="AB144" s="44">
        <v>1</v>
      </c>
      <c r="AC144" s="44">
        <v>2.6</v>
      </c>
      <c r="AD144" s="44">
        <v>1.94</v>
      </c>
      <c r="AE144" s="44">
        <v>1.46</v>
      </c>
      <c r="AF144" s="44">
        <v>1.91</v>
      </c>
      <c r="AG144" s="44">
        <v>1.22</v>
      </c>
      <c r="AH144" s="44">
        <v>1.49</v>
      </c>
      <c r="AI144" s="44">
        <v>1.8</v>
      </c>
      <c r="AJ144" s="44">
        <v>1.2</v>
      </c>
      <c r="AK144" s="44">
        <v>1.25</v>
      </c>
      <c r="AL144" s="44">
        <v>0.83</v>
      </c>
      <c r="AM144" s="44">
        <v>2.02</v>
      </c>
      <c r="AN144" s="44">
        <v>1.47</v>
      </c>
      <c r="AO144" s="44"/>
      <c r="AP144" s="44">
        <v>1.38</v>
      </c>
    </row>
    <row r="145" spans="1:42" ht="15">
      <c r="A145" s="93" t="s">
        <v>209</v>
      </c>
      <c r="B145" s="44">
        <v>2.061</v>
      </c>
      <c r="C145" s="44">
        <v>0.957</v>
      </c>
      <c r="D145" s="44">
        <v>1.733</v>
      </c>
      <c r="E145" s="44">
        <v>1.493</v>
      </c>
      <c r="F145" s="44">
        <v>1.698</v>
      </c>
      <c r="G145" s="44">
        <v>1.872</v>
      </c>
      <c r="H145" s="44">
        <v>1.722</v>
      </c>
      <c r="I145" s="44">
        <v>1.41</v>
      </c>
      <c r="J145" s="44">
        <v>1.884</v>
      </c>
      <c r="K145" s="44">
        <v>1.154</v>
      </c>
      <c r="L145" s="44">
        <v>1.986</v>
      </c>
      <c r="M145" s="44">
        <v>1.059</v>
      </c>
      <c r="N145" s="44">
        <v>1.558</v>
      </c>
      <c r="O145" s="44">
        <v>1.633</v>
      </c>
      <c r="P145" s="44">
        <v>1.5</v>
      </c>
      <c r="Q145" s="44">
        <v>2.363</v>
      </c>
      <c r="R145" s="44">
        <v>2.451</v>
      </c>
      <c r="S145" s="44">
        <v>2.11</v>
      </c>
      <c r="T145" s="44">
        <v>1.81</v>
      </c>
      <c r="U145" s="44">
        <v>2.22</v>
      </c>
      <c r="V145" s="44">
        <v>1.97</v>
      </c>
      <c r="W145" s="44">
        <v>1.93</v>
      </c>
      <c r="X145" s="44">
        <v>1.9</v>
      </c>
      <c r="Y145" s="44">
        <v>1.94</v>
      </c>
      <c r="Z145" s="44">
        <v>2.07</v>
      </c>
      <c r="AA145" s="44">
        <v>2.06</v>
      </c>
      <c r="AB145" s="44">
        <v>1.99</v>
      </c>
      <c r="AC145" s="44">
        <v>1.98</v>
      </c>
      <c r="AD145" s="44">
        <v>1.97</v>
      </c>
      <c r="AE145" s="44">
        <v>1.98</v>
      </c>
      <c r="AF145" s="44">
        <v>1.83</v>
      </c>
      <c r="AG145" s="44">
        <v>1.46</v>
      </c>
      <c r="AH145" s="44">
        <v>2.58</v>
      </c>
      <c r="AI145" s="44">
        <v>2.18</v>
      </c>
      <c r="AJ145" s="44">
        <v>1.5</v>
      </c>
      <c r="AK145" s="44">
        <v>1.86</v>
      </c>
      <c r="AL145" s="44">
        <v>2</v>
      </c>
      <c r="AM145" s="44">
        <v>2.12</v>
      </c>
      <c r="AN145" s="44">
        <v>2.31</v>
      </c>
      <c r="AO145" s="44">
        <v>2.04</v>
      </c>
      <c r="AP145" s="44">
        <v>2.44</v>
      </c>
    </row>
    <row r="146" spans="1:42" ht="15">
      <c r="A146" s="93" t="s">
        <v>202</v>
      </c>
      <c r="B146" s="44">
        <v>1.743</v>
      </c>
      <c r="C146" s="44">
        <v>1.403</v>
      </c>
      <c r="D146" s="44">
        <v>1.795</v>
      </c>
      <c r="E146" s="44">
        <v>1.643</v>
      </c>
      <c r="F146" s="44">
        <v>1.679</v>
      </c>
      <c r="G146" s="44">
        <v>1.366</v>
      </c>
      <c r="H146" s="44">
        <v>1.884</v>
      </c>
      <c r="I146" s="44">
        <v>2.125</v>
      </c>
      <c r="J146" s="44">
        <v>2.127</v>
      </c>
      <c r="K146" s="44">
        <v>1.935</v>
      </c>
      <c r="L146" s="44">
        <v>1.812</v>
      </c>
      <c r="M146" s="44">
        <v>1.95</v>
      </c>
      <c r="N146" s="44">
        <v>1.524</v>
      </c>
      <c r="O146" s="44">
        <v>1.765</v>
      </c>
      <c r="P146" s="44">
        <v>1.961</v>
      </c>
      <c r="Q146" s="44">
        <v>1.863</v>
      </c>
      <c r="R146" s="44">
        <v>2.033</v>
      </c>
      <c r="S146" s="44">
        <v>2.17</v>
      </c>
      <c r="T146" s="44">
        <v>2.38</v>
      </c>
      <c r="U146" s="44">
        <v>2.49</v>
      </c>
      <c r="V146" s="44">
        <v>1.76</v>
      </c>
      <c r="W146" s="44">
        <v>1.39</v>
      </c>
      <c r="X146" s="44">
        <v>1.92</v>
      </c>
      <c r="Y146" s="44">
        <v>2.66</v>
      </c>
      <c r="Z146" s="44">
        <v>1.4</v>
      </c>
      <c r="AA146" s="44">
        <v>1.55</v>
      </c>
      <c r="AB146" s="44">
        <v>2.12</v>
      </c>
      <c r="AC146" s="44">
        <v>1.97</v>
      </c>
      <c r="AD146" s="44">
        <v>2.12</v>
      </c>
      <c r="AE146" s="44">
        <v>2.02</v>
      </c>
      <c r="AF146" s="44">
        <v>2.53</v>
      </c>
      <c r="AG146" s="44">
        <v>2.48</v>
      </c>
      <c r="AH146" s="44">
        <v>2.32</v>
      </c>
      <c r="AI146" s="44">
        <v>2.41</v>
      </c>
      <c r="AJ146" s="44">
        <v>2.19</v>
      </c>
      <c r="AK146" s="44">
        <v>1.95</v>
      </c>
      <c r="AL146" s="44">
        <v>2.52</v>
      </c>
      <c r="AM146" s="44">
        <v>2.32</v>
      </c>
      <c r="AN146" s="44">
        <v>2.36</v>
      </c>
      <c r="AO146" s="44">
        <v>2.21</v>
      </c>
      <c r="AP146" s="44">
        <v>2.22</v>
      </c>
    </row>
    <row r="147" spans="1:42" ht="15">
      <c r="A147" s="93" t="s">
        <v>186</v>
      </c>
      <c r="B147" s="44">
        <v>2.379</v>
      </c>
      <c r="C147" s="44">
        <v>2.043</v>
      </c>
      <c r="D147" s="44">
        <v>2.359</v>
      </c>
      <c r="E147" s="44">
        <v>2.426</v>
      </c>
      <c r="F147" s="44">
        <v>2.113</v>
      </c>
      <c r="G147" s="44">
        <v>1.981</v>
      </c>
      <c r="H147" s="44">
        <v>3.33</v>
      </c>
      <c r="I147" s="44">
        <v>2.4</v>
      </c>
      <c r="J147" s="44">
        <v>2.717</v>
      </c>
      <c r="K147" s="44">
        <v>2.354</v>
      </c>
      <c r="L147" s="44">
        <v>2.342</v>
      </c>
      <c r="M147" s="44">
        <v>2.762</v>
      </c>
      <c r="N147" s="44">
        <v>1.941</v>
      </c>
      <c r="O147" s="44">
        <v>2.295</v>
      </c>
      <c r="P147" s="44">
        <v>1.803</v>
      </c>
      <c r="Q147" s="44">
        <v>2.508</v>
      </c>
      <c r="R147" s="44">
        <v>2.181</v>
      </c>
      <c r="S147" s="44">
        <v>2.12</v>
      </c>
      <c r="T147" s="44">
        <v>2.65</v>
      </c>
      <c r="U147" s="44">
        <v>2.23</v>
      </c>
      <c r="V147" s="44">
        <v>1.74</v>
      </c>
      <c r="W147" s="44">
        <v>1.96</v>
      </c>
      <c r="X147" s="44">
        <v>1.85</v>
      </c>
      <c r="Y147" s="44">
        <v>2.19</v>
      </c>
      <c r="Z147" s="44">
        <v>1.78</v>
      </c>
      <c r="AA147" s="44">
        <v>1.4</v>
      </c>
      <c r="AB147" s="44">
        <v>1.84</v>
      </c>
      <c r="AC147" s="44">
        <v>1.37</v>
      </c>
      <c r="AD147" s="44">
        <v>1.06</v>
      </c>
      <c r="AE147" s="44">
        <v>1.41</v>
      </c>
      <c r="AF147" s="44">
        <v>2</v>
      </c>
      <c r="AG147" s="44">
        <v>1.86</v>
      </c>
      <c r="AH147" s="44">
        <v>1.74</v>
      </c>
      <c r="AI147" s="44">
        <v>1.64</v>
      </c>
      <c r="AJ147" s="44">
        <v>1.84</v>
      </c>
      <c r="AK147" s="44">
        <v>2.11</v>
      </c>
      <c r="AL147" s="44">
        <v>2.39</v>
      </c>
      <c r="AM147" s="44">
        <v>1.58</v>
      </c>
      <c r="AN147" s="44">
        <v>2.1</v>
      </c>
      <c r="AO147" s="44">
        <v>1.3</v>
      </c>
      <c r="AP147" s="44"/>
    </row>
    <row r="148" spans="1:42" ht="15">
      <c r="A148" s="93" t="s">
        <v>201</v>
      </c>
      <c r="B148" s="44">
        <v>1.32</v>
      </c>
      <c r="C148" s="44">
        <v>0.696</v>
      </c>
      <c r="D148" s="44">
        <v>1.271</v>
      </c>
      <c r="E148" s="44">
        <v>0.555</v>
      </c>
      <c r="F148" s="44">
        <v>0.806</v>
      </c>
      <c r="G148" s="44">
        <v>0.638</v>
      </c>
      <c r="H148" s="44">
        <v>0.689</v>
      </c>
      <c r="I148" s="44">
        <v>0.841</v>
      </c>
      <c r="J148" s="44">
        <v>1.266</v>
      </c>
      <c r="K148" s="44">
        <v>0.656</v>
      </c>
      <c r="L148" s="44">
        <v>0.963</v>
      </c>
      <c r="M148" s="44">
        <v>0.619</v>
      </c>
      <c r="N148" s="44">
        <v>0.388</v>
      </c>
      <c r="O148" s="44">
        <v>0.514</v>
      </c>
      <c r="P148" s="44">
        <v>0.756</v>
      </c>
      <c r="Q148" s="44">
        <v>0.836</v>
      </c>
      <c r="R148" s="44">
        <v>1.351</v>
      </c>
      <c r="S148" s="44">
        <v>1.17</v>
      </c>
      <c r="T148" s="44">
        <v>1.03</v>
      </c>
      <c r="U148" s="44">
        <v>1.21</v>
      </c>
      <c r="V148" s="44">
        <v>1.01</v>
      </c>
      <c r="W148" s="44">
        <v>0.81</v>
      </c>
      <c r="X148" s="44">
        <v>0.69</v>
      </c>
      <c r="Y148" s="44">
        <v>0.88</v>
      </c>
      <c r="Z148" s="44">
        <v>0.92</v>
      </c>
      <c r="AA148" s="44">
        <v>0.37</v>
      </c>
      <c r="AB148" s="44">
        <v>0.49</v>
      </c>
      <c r="AC148" s="44">
        <v>0.84</v>
      </c>
      <c r="AD148" s="44">
        <v>0.86</v>
      </c>
      <c r="AE148" s="44">
        <v>0.91</v>
      </c>
      <c r="AF148" s="44">
        <v>0.64</v>
      </c>
      <c r="AG148" s="44">
        <v>0.72</v>
      </c>
      <c r="AH148" s="44">
        <v>1.04</v>
      </c>
      <c r="AI148" s="44">
        <v>0.69</v>
      </c>
      <c r="AJ148" s="44">
        <v>0.69</v>
      </c>
      <c r="AK148" s="44">
        <v>1.28</v>
      </c>
      <c r="AL148" s="44">
        <v>1.37</v>
      </c>
      <c r="AM148" s="44">
        <v>1.63</v>
      </c>
      <c r="AN148" s="44">
        <v>1.14</v>
      </c>
      <c r="AO148" s="44">
        <v>1.07</v>
      </c>
      <c r="AP148" s="44">
        <v>1.41</v>
      </c>
    </row>
    <row r="149" spans="1:42" ht="15">
      <c r="A149" s="93" t="s">
        <v>182</v>
      </c>
      <c r="B149" s="44">
        <v>0.839</v>
      </c>
      <c r="C149" s="44">
        <v>0.66</v>
      </c>
      <c r="D149" s="44"/>
      <c r="E149" s="44">
        <v>0.699</v>
      </c>
      <c r="F149" s="44">
        <v>0.819</v>
      </c>
      <c r="G149" s="44">
        <v>0.4</v>
      </c>
      <c r="H149" s="44">
        <v>0.414</v>
      </c>
      <c r="I149" s="44">
        <v>1</v>
      </c>
      <c r="J149" s="44"/>
      <c r="K149" s="44"/>
      <c r="L149" s="44">
        <v>0.349</v>
      </c>
      <c r="M149" s="44">
        <v>0.6</v>
      </c>
      <c r="N149" s="44"/>
      <c r="O149" s="44"/>
      <c r="P149" s="44"/>
      <c r="Q149" s="44">
        <v>0.1</v>
      </c>
      <c r="R149" s="44">
        <v>0.35</v>
      </c>
      <c r="S149" s="44"/>
      <c r="T149" s="44">
        <v>0.7</v>
      </c>
      <c r="U149" s="44">
        <v>0.77</v>
      </c>
      <c r="V149" s="44">
        <v>0.7</v>
      </c>
      <c r="W149" s="44">
        <v>0.7</v>
      </c>
      <c r="X149" s="44">
        <v>0.65</v>
      </c>
      <c r="Y149" s="44">
        <v>0.88</v>
      </c>
      <c r="Z149" s="44">
        <v>0.77</v>
      </c>
      <c r="AA149" s="44">
        <v>0.7</v>
      </c>
      <c r="AB149" s="44">
        <v>0.71</v>
      </c>
      <c r="AC149" s="44">
        <v>0.7</v>
      </c>
      <c r="AD149" s="44"/>
      <c r="AE149" s="44">
        <v>0.7</v>
      </c>
      <c r="AF149" s="44">
        <v>0.33</v>
      </c>
      <c r="AG149" s="44"/>
      <c r="AH149" s="44"/>
      <c r="AI149" s="44">
        <v>0</v>
      </c>
      <c r="AJ149" s="44">
        <v>0.7</v>
      </c>
      <c r="AK149" s="44">
        <v>0.68</v>
      </c>
      <c r="AL149" s="44"/>
      <c r="AM149" s="44"/>
      <c r="AN149" s="44"/>
      <c r="AO149" s="44"/>
      <c r="AP149" s="44"/>
    </row>
    <row r="150" spans="1:42" ht="15">
      <c r="A150" s="93" t="s">
        <v>188</v>
      </c>
      <c r="B150" s="44">
        <v>1.081</v>
      </c>
      <c r="C150" s="44">
        <v>1.757</v>
      </c>
      <c r="D150" s="44">
        <v>1.571</v>
      </c>
      <c r="E150" s="44">
        <v>1.193</v>
      </c>
      <c r="F150" s="44">
        <v>1.157</v>
      </c>
      <c r="G150" s="44">
        <v>1.279</v>
      </c>
      <c r="H150" s="44">
        <v>1.169</v>
      </c>
      <c r="I150" s="44">
        <v>1.348</v>
      </c>
      <c r="J150" s="44">
        <v>1.22</v>
      </c>
      <c r="K150" s="44">
        <v>1.173</v>
      </c>
      <c r="L150" s="44">
        <v>1.254</v>
      </c>
      <c r="M150" s="44">
        <v>1.182</v>
      </c>
      <c r="N150" s="44">
        <v>1.136</v>
      </c>
      <c r="O150" s="44">
        <v>0.868</v>
      </c>
      <c r="P150" s="44">
        <v>1.013</v>
      </c>
      <c r="Q150" s="44">
        <v>2.047</v>
      </c>
      <c r="R150" s="44">
        <v>1.895</v>
      </c>
      <c r="S150" s="44">
        <v>1.23</v>
      </c>
      <c r="T150" s="44">
        <v>1.18</v>
      </c>
      <c r="U150" s="44">
        <v>1.16</v>
      </c>
      <c r="V150" s="44">
        <v>1.57</v>
      </c>
      <c r="W150" s="44">
        <v>0.57</v>
      </c>
      <c r="X150" s="44"/>
      <c r="Y150" s="44"/>
      <c r="Z150" s="44">
        <v>1.17</v>
      </c>
      <c r="AA150" s="44"/>
      <c r="AB150" s="44"/>
      <c r="AC150" s="44">
        <v>0.45</v>
      </c>
      <c r="AD150" s="44"/>
      <c r="AE150" s="44">
        <v>1.19</v>
      </c>
      <c r="AF150" s="44">
        <v>0.45</v>
      </c>
      <c r="AG150" s="44">
        <v>0</v>
      </c>
      <c r="AH150" s="44">
        <v>0.55</v>
      </c>
      <c r="AI150" s="44">
        <v>0</v>
      </c>
      <c r="AJ150" s="44"/>
      <c r="AK150" s="44">
        <v>0.1</v>
      </c>
      <c r="AL150" s="44"/>
      <c r="AM150" s="44">
        <v>0.5</v>
      </c>
      <c r="AN150" s="44"/>
      <c r="AO150" s="44"/>
      <c r="AP150" s="44"/>
    </row>
    <row r="151" spans="1:42" ht="15">
      <c r="A151" s="93" t="s">
        <v>179</v>
      </c>
      <c r="B151" s="44">
        <v>0.612</v>
      </c>
      <c r="C151" s="44">
        <v>0.48</v>
      </c>
      <c r="D151" s="44">
        <v>0.627</v>
      </c>
      <c r="E151" s="44">
        <v>0.645</v>
      </c>
      <c r="F151" s="44">
        <v>0.734</v>
      </c>
      <c r="G151" s="44">
        <v>0.378</v>
      </c>
      <c r="H151" s="44">
        <v>0.551</v>
      </c>
      <c r="I151" s="44">
        <v>0.522</v>
      </c>
      <c r="J151" s="44">
        <v>0.441</v>
      </c>
      <c r="K151" s="44">
        <v>0.525</v>
      </c>
      <c r="L151" s="44">
        <v>0.498</v>
      </c>
      <c r="M151" s="44">
        <v>0.697</v>
      </c>
      <c r="N151" s="44">
        <v>0.359</v>
      </c>
      <c r="O151" s="44">
        <v>0.526</v>
      </c>
      <c r="P151" s="44">
        <v>0.399</v>
      </c>
      <c r="Q151" s="44">
        <v>0.416</v>
      </c>
      <c r="R151" s="44">
        <v>0.481</v>
      </c>
      <c r="S151" s="44">
        <v>0.77</v>
      </c>
      <c r="T151" s="44">
        <v>0.68</v>
      </c>
      <c r="U151" s="44">
        <v>0.39</v>
      </c>
      <c r="V151" s="44">
        <v>0.44</v>
      </c>
      <c r="W151" s="44">
        <v>0.65</v>
      </c>
      <c r="X151" s="44">
        <v>0.44</v>
      </c>
      <c r="Y151" s="44">
        <v>0.58</v>
      </c>
      <c r="Z151" s="44">
        <v>0.44</v>
      </c>
      <c r="AA151" s="44">
        <v>0.29</v>
      </c>
      <c r="AB151" s="44">
        <v>0.28</v>
      </c>
      <c r="AC151" s="44">
        <v>0.37</v>
      </c>
      <c r="AD151" s="44">
        <v>0.37</v>
      </c>
      <c r="AE151" s="44">
        <v>0.47</v>
      </c>
      <c r="AF151" s="44">
        <v>0.39</v>
      </c>
      <c r="AG151" s="44">
        <v>0.45</v>
      </c>
      <c r="AH151" s="44">
        <v>0.57</v>
      </c>
      <c r="AI151" s="44">
        <v>0.58</v>
      </c>
      <c r="AJ151" s="44">
        <v>0.5</v>
      </c>
      <c r="AK151" s="44">
        <v>0.42</v>
      </c>
      <c r="AL151" s="44">
        <v>0.62</v>
      </c>
      <c r="AM151" s="44">
        <v>0.43</v>
      </c>
      <c r="AN151" s="44">
        <v>0.5</v>
      </c>
      <c r="AO151" s="44">
        <v>0.7</v>
      </c>
      <c r="AP151" s="44">
        <v>0.75</v>
      </c>
    </row>
    <row r="152" spans="1:42" ht="15">
      <c r="A152" s="93" t="s">
        <v>197</v>
      </c>
      <c r="B152" s="44">
        <v>0.796</v>
      </c>
      <c r="C152" s="44"/>
      <c r="D152" s="44"/>
      <c r="E152" s="44">
        <v>0.5</v>
      </c>
      <c r="F152" s="44"/>
      <c r="G152" s="44">
        <v>0.5</v>
      </c>
      <c r="H152" s="44">
        <v>0.4</v>
      </c>
      <c r="I152" s="44">
        <v>0.4</v>
      </c>
      <c r="J152" s="44">
        <v>0.75</v>
      </c>
      <c r="K152" s="44"/>
      <c r="L152" s="44">
        <v>0.8</v>
      </c>
      <c r="M152" s="44"/>
      <c r="N152" s="44"/>
      <c r="O152" s="44"/>
      <c r="P152" s="44">
        <v>0.5</v>
      </c>
      <c r="Q152" s="44">
        <v>0.837</v>
      </c>
      <c r="R152" s="44"/>
      <c r="S152" s="44">
        <v>0.82</v>
      </c>
      <c r="T152" s="44">
        <v>0.29</v>
      </c>
      <c r="U152" s="44">
        <v>0.43</v>
      </c>
      <c r="V152" s="44">
        <v>0.8</v>
      </c>
      <c r="W152" s="44">
        <v>0.38</v>
      </c>
      <c r="X152" s="44">
        <v>0.16</v>
      </c>
      <c r="Y152" s="44">
        <v>0.25</v>
      </c>
      <c r="Z152" s="44">
        <v>0.59</v>
      </c>
      <c r="AA152" s="44">
        <v>0.35</v>
      </c>
      <c r="AB152" s="44">
        <v>0.66</v>
      </c>
      <c r="AC152" s="44">
        <v>0.36</v>
      </c>
      <c r="AD152" s="44">
        <v>0.42</v>
      </c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>
        <v>1.5</v>
      </c>
    </row>
    <row r="153" spans="1:42" ht="15">
      <c r="A153" s="93" t="s">
        <v>180</v>
      </c>
      <c r="B153" s="44">
        <v>0.638</v>
      </c>
      <c r="C153" s="44">
        <v>0.53</v>
      </c>
      <c r="D153" s="44">
        <v>0.702</v>
      </c>
      <c r="E153" s="44">
        <v>0.532</v>
      </c>
      <c r="F153" s="44">
        <v>0.772</v>
      </c>
      <c r="G153" s="44">
        <v>0.579</v>
      </c>
      <c r="H153" s="44">
        <v>0.62</v>
      </c>
      <c r="I153" s="44">
        <v>0.479</v>
      </c>
      <c r="J153" s="44">
        <v>0.566</v>
      </c>
      <c r="K153" s="44">
        <v>0.661</v>
      </c>
      <c r="L153" s="44">
        <v>0.431</v>
      </c>
      <c r="M153" s="44">
        <v>1.142</v>
      </c>
      <c r="N153" s="44">
        <v>0.737</v>
      </c>
      <c r="O153" s="44">
        <v>0.973</v>
      </c>
      <c r="P153" s="44">
        <v>0.862</v>
      </c>
      <c r="Q153" s="44">
        <v>0.743</v>
      </c>
      <c r="R153" s="44">
        <v>0.718</v>
      </c>
      <c r="S153" s="44">
        <v>0.55</v>
      </c>
      <c r="T153" s="44">
        <v>0.57</v>
      </c>
      <c r="U153" s="44">
        <v>0.72</v>
      </c>
      <c r="V153" s="44">
        <v>0.67</v>
      </c>
      <c r="W153" s="44">
        <v>0.89</v>
      </c>
      <c r="X153" s="44">
        <v>0.8</v>
      </c>
      <c r="Y153" s="44">
        <v>0.76</v>
      </c>
      <c r="Z153" s="44">
        <v>0.94</v>
      </c>
      <c r="AA153" s="44">
        <v>0.5</v>
      </c>
      <c r="AB153" s="44">
        <v>0.65</v>
      </c>
      <c r="AC153" s="44">
        <v>0.29</v>
      </c>
      <c r="AD153" s="44">
        <v>0.59</v>
      </c>
      <c r="AE153" s="44">
        <v>0.85</v>
      </c>
      <c r="AF153" s="44">
        <v>0.41</v>
      </c>
      <c r="AG153" s="44">
        <v>0.45</v>
      </c>
      <c r="AH153" s="44">
        <v>1.16</v>
      </c>
      <c r="AI153" s="44">
        <v>0.52</v>
      </c>
      <c r="AJ153" s="44">
        <v>0.81</v>
      </c>
      <c r="AK153" s="44">
        <v>0.5</v>
      </c>
      <c r="AL153" s="44">
        <v>0.63</v>
      </c>
      <c r="AM153" s="44">
        <v>0</v>
      </c>
      <c r="AN153" s="44">
        <v>0</v>
      </c>
      <c r="AO153" s="44">
        <v>0.82</v>
      </c>
      <c r="AP153" s="44">
        <v>0.95</v>
      </c>
    </row>
    <row r="154" spans="1:42" ht="15">
      <c r="A154" s="93" t="s">
        <v>185</v>
      </c>
      <c r="B154" s="44"/>
      <c r="C154" s="44">
        <v>1.5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</row>
    <row r="155" spans="1:42" ht="15">
      <c r="A155" s="93" t="s">
        <v>181</v>
      </c>
      <c r="B155" s="44">
        <v>0.5</v>
      </c>
      <c r="C155" s="44"/>
      <c r="D155" s="44"/>
      <c r="E155" s="44"/>
      <c r="F155" s="44"/>
      <c r="G155" s="44"/>
      <c r="H155" s="44"/>
      <c r="I155" s="44"/>
      <c r="J155" s="44"/>
      <c r="K155" s="44">
        <v>0.6</v>
      </c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</row>
    <row r="156" spans="1:42" ht="15">
      <c r="A156" s="93" t="s">
        <v>190</v>
      </c>
      <c r="B156" s="44">
        <v>1.192</v>
      </c>
      <c r="C156" s="44">
        <v>2.151</v>
      </c>
      <c r="D156" s="44">
        <v>1.64</v>
      </c>
      <c r="E156" s="44">
        <v>2.125</v>
      </c>
      <c r="F156" s="44">
        <v>2</v>
      </c>
      <c r="G156" s="44">
        <v>1.98</v>
      </c>
      <c r="H156" s="44">
        <v>1.978</v>
      </c>
      <c r="I156" s="44">
        <v>2.377</v>
      </c>
      <c r="J156" s="44">
        <v>2.43</v>
      </c>
      <c r="K156" s="44">
        <v>2.545</v>
      </c>
      <c r="L156" s="44">
        <v>1.941</v>
      </c>
      <c r="M156" s="44">
        <v>1</v>
      </c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>
        <v>2.2</v>
      </c>
      <c r="AE156" s="44">
        <v>2.2</v>
      </c>
      <c r="AF156" s="44">
        <v>1</v>
      </c>
      <c r="AG156" s="44"/>
      <c r="AH156" s="44"/>
      <c r="AI156" s="44"/>
      <c r="AJ156" s="44">
        <v>1</v>
      </c>
      <c r="AK156" s="44">
        <v>0.99</v>
      </c>
      <c r="AL156" s="44"/>
      <c r="AM156" s="44"/>
      <c r="AN156" s="44"/>
      <c r="AO156" s="44"/>
      <c r="AP156" s="44"/>
    </row>
    <row r="157" spans="1:42" ht="15">
      <c r="A157" s="93" t="s">
        <v>191</v>
      </c>
      <c r="B157" s="44">
        <v>1.402</v>
      </c>
      <c r="C157" s="44">
        <v>1.59</v>
      </c>
      <c r="D157" s="44">
        <v>1.262</v>
      </c>
      <c r="E157" s="44">
        <v>1.569</v>
      </c>
      <c r="F157" s="44">
        <v>1.265</v>
      </c>
      <c r="G157" s="44">
        <v>1.583</v>
      </c>
      <c r="H157" s="44">
        <v>1.167</v>
      </c>
      <c r="I157" s="44">
        <v>1.216</v>
      </c>
      <c r="J157" s="44">
        <v>1.319</v>
      </c>
      <c r="K157" s="44">
        <v>1.293</v>
      </c>
      <c r="L157" s="44">
        <v>1.309</v>
      </c>
      <c r="M157" s="44">
        <v>1.186</v>
      </c>
      <c r="N157" s="44">
        <v>0.17</v>
      </c>
      <c r="O157" s="44">
        <v>2.053</v>
      </c>
      <c r="P157" s="44">
        <v>0.825</v>
      </c>
      <c r="Q157" s="44">
        <v>1.091</v>
      </c>
      <c r="R157" s="44"/>
      <c r="S157" s="44">
        <v>0.42</v>
      </c>
      <c r="T157" s="44"/>
      <c r="U157" s="44">
        <v>0.2</v>
      </c>
      <c r="V157" s="44">
        <v>0.38</v>
      </c>
      <c r="W157" s="44">
        <v>1.83</v>
      </c>
      <c r="X157" s="44">
        <v>1</v>
      </c>
      <c r="Y157" s="44">
        <v>0.3</v>
      </c>
      <c r="Z157" s="44">
        <v>0.62</v>
      </c>
      <c r="AA157" s="44">
        <v>1.2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>
        <v>0.4</v>
      </c>
      <c r="AL157" s="44"/>
      <c r="AM157" s="44">
        <v>0.54</v>
      </c>
      <c r="AN157" s="44"/>
      <c r="AO157" s="44"/>
      <c r="AP157" s="44"/>
    </row>
    <row r="158" spans="1:42" ht="15">
      <c r="A158" s="93" t="s">
        <v>193</v>
      </c>
      <c r="B158" s="44"/>
      <c r="C158" s="44">
        <v>1.009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>
      <c r="A159" s="93" t="s">
        <v>210</v>
      </c>
      <c r="B159" s="44"/>
      <c r="C159" s="44"/>
      <c r="D159" s="44"/>
      <c r="E159" s="44"/>
      <c r="F159" s="44">
        <v>1.285</v>
      </c>
      <c r="G159" s="44">
        <v>1.37</v>
      </c>
      <c r="H159" s="44">
        <v>1.546</v>
      </c>
      <c r="I159" s="44">
        <v>1.619</v>
      </c>
      <c r="J159" s="44">
        <v>0.5</v>
      </c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</row>
    <row r="160" spans="1:42" ht="15">
      <c r="A160" s="93" t="s">
        <v>184</v>
      </c>
      <c r="B160" s="44">
        <v>1.013</v>
      </c>
      <c r="C160" s="44">
        <v>0.93</v>
      </c>
      <c r="D160" s="44">
        <v>0.84</v>
      </c>
      <c r="E160" s="44">
        <v>0.776</v>
      </c>
      <c r="F160" s="44">
        <v>0.809</v>
      </c>
      <c r="G160" s="44">
        <v>0.936</v>
      </c>
      <c r="H160" s="44">
        <v>0.91</v>
      </c>
      <c r="I160" s="44">
        <v>0.484</v>
      </c>
      <c r="J160" s="44">
        <v>0.673</v>
      </c>
      <c r="K160" s="44">
        <v>1</v>
      </c>
      <c r="L160" s="44">
        <v>0.59</v>
      </c>
      <c r="M160" s="44">
        <v>0.676</v>
      </c>
      <c r="N160" s="44">
        <v>0.592</v>
      </c>
      <c r="O160" s="44"/>
      <c r="P160" s="44"/>
      <c r="Q160" s="44"/>
      <c r="R160" s="44"/>
      <c r="S160" s="44"/>
      <c r="T160" s="44"/>
      <c r="U160" s="44"/>
      <c r="V160" s="44"/>
      <c r="W160" s="44">
        <v>0.78</v>
      </c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>
        <v>1.36</v>
      </c>
      <c r="AI160" s="44">
        <v>0.8</v>
      </c>
      <c r="AJ160" s="44"/>
      <c r="AK160" s="44"/>
      <c r="AL160" s="44"/>
      <c r="AM160" s="44"/>
      <c r="AN160" s="44"/>
      <c r="AO160" s="44"/>
      <c r="AP160" s="44"/>
    </row>
    <row r="161" spans="1:42" ht="15">
      <c r="A161" s="93" t="s">
        <v>13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>
        <v>0.97</v>
      </c>
      <c r="AL161" s="44"/>
      <c r="AM161" s="44"/>
      <c r="AN161" s="44"/>
      <c r="AO161" s="44"/>
      <c r="AP161" s="44"/>
    </row>
    <row r="162" spans="1:42" ht="15">
      <c r="A162" s="93" t="s">
        <v>205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</row>
    <row r="163" spans="1:42" ht="15">
      <c r="A163" s="93" t="s">
        <v>199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>
        <v>0.595</v>
      </c>
      <c r="P163" s="44">
        <v>1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</row>
    <row r="164" spans="1:42" ht="15">
      <c r="A164" s="93" t="s">
        <v>200</v>
      </c>
      <c r="B164" s="44">
        <v>0.5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</row>
    <row r="165" spans="1:42" ht="15">
      <c r="A165" s="93" t="s">
        <v>206</v>
      </c>
      <c r="B165" s="44"/>
      <c r="C165" s="44">
        <v>1</v>
      </c>
      <c r="D165" s="44"/>
      <c r="E165" s="44"/>
      <c r="F165" s="44"/>
      <c r="G165" s="44"/>
      <c r="H165" s="44"/>
      <c r="I165" s="44">
        <v>1.1</v>
      </c>
      <c r="J165" s="44">
        <v>1.2</v>
      </c>
      <c r="K165" s="44">
        <v>0.4</v>
      </c>
      <c r="L165" s="44">
        <v>0.5</v>
      </c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</row>
    <row r="166" ht="15">
      <c r="A166" s="6"/>
    </row>
    <row r="167" ht="15">
      <c r="A167" s="6"/>
    </row>
    <row r="168" ht="15">
      <c r="A168" s="6" t="s">
        <v>177</v>
      </c>
    </row>
    <row r="169" spans="1:42" ht="15">
      <c r="A169" s="93" t="s">
        <v>178</v>
      </c>
      <c r="B169" s="88">
        <v>1980</v>
      </c>
      <c r="C169" s="88">
        <v>1981</v>
      </c>
      <c r="D169" s="88">
        <v>1982</v>
      </c>
      <c r="E169" s="88">
        <v>1983</v>
      </c>
      <c r="F169" s="88">
        <v>1984</v>
      </c>
      <c r="G169" s="88">
        <v>1985</v>
      </c>
      <c r="H169" s="88">
        <v>1986</v>
      </c>
      <c r="I169" s="88">
        <v>1987</v>
      </c>
      <c r="J169" s="88">
        <v>1988</v>
      </c>
      <c r="K169" s="88">
        <v>1989</v>
      </c>
      <c r="L169" s="88">
        <v>1990</v>
      </c>
      <c r="M169" s="88">
        <v>1991</v>
      </c>
      <c r="N169" s="88">
        <v>1992</v>
      </c>
      <c r="O169" s="88">
        <v>1993</v>
      </c>
      <c r="P169" s="88">
        <v>1994</v>
      </c>
      <c r="Q169" s="88">
        <v>1995</v>
      </c>
      <c r="R169" s="88">
        <v>1996</v>
      </c>
      <c r="S169" s="88">
        <v>1997</v>
      </c>
      <c r="T169" s="88">
        <v>1998</v>
      </c>
      <c r="U169" s="88">
        <v>1999</v>
      </c>
      <c r="V169" s="88">
        <v>2000</v>
      </c>
      <c r="W169" s="88">
        <v>2001</v>
      </c>
      <c r="X169" s="88">
        <v>2002</v>
      </c>
      <c r="Y169" s="88">
        <v>2003</v>
      </c>
      <c r="Z169" s="88">
        <v>2004</v>
      </c>
      <c r="AA169" s="88">
        <v>2005</v>
      </c>
      <c r="AB169" s="88">
        <v>2006</v>
      </c>
      <c r="AC169" s="88">
        <v>2007</v>
      </c>
      <c r="AD169" s="88">
        <v>2008</v>
      </c>
      <c r="AE169" s="88">
        <v>2009</v>
      </c>
      <c r="AF169" s="88">
        <v>2010</v>
      </c>
      <c r="AG169" s="88">
        <v>2011</v>
      </c>
      <c r="AH169" s="88">
        <v>2012</v>
      </c>
      <c r="AI169" s="88">
        <v>2013</v>
      </c>
      <c r="AJ169" s="88">
        <v>2014</v>
      </c>
      <c r="AK169" s="88">
        <v>2015</v>
      </c>
      <c r="AL169" s="88">
        <v>2016</v>
      </c>
      <c r="AM169" s="88">
        <v>2017</v>
      </c>
      <c r="AN169" s="88">
        <v>2018</v>
      </c>
      <c r="AO169" s="88">
        <v>2019</v>
      </c>
      <c r="AP169" s="88">
        <v>2020</v>
      </c>
    </row>
    <row r="170" spans="1:42" ht="15">
      <c r="A170" s="93" t="s">
        <v>187</v>
      </c>
      <c r="B170" s="45">
        <v>6.5</v>
      </c>
      <c r="C170" s="45">
        <v>7.8</v>
      </c>
      <c r="D170" s="45">
        <v>8.4</v>
      </c>
      <c r="E170" s="45">
        <v>37.66</v>
      </c>
      <c r="F170" s="45">
        <v>44.41</v>
      </c>
      <c r="G170" s="45">
        <v>63</v>
      </c>
      <c r="H170" s="45">
        <v>113</v>
      </c>
      <c r="I170" s="45">
        <v>223.01</v>
      </c>
      <c r="J170" s="45">
        <v>500</v>
      </c>
      <c r="K170" s="45">
        <v>624.75</v>
      </c>
      <c r="L170" s="45">
        <v>661.77</v>
      </c>
      <c r="M170" s="45">
        <v>665</v>
      </c>
      <c r="N170" s="45">
        <v>750</v>
      </c>
      <c r="O170" s="45">
        <v>700</v>
      </c>
      <c r="P170" s="45">
        <v>700</v>
      </c>
      <c r="Q170" s="45">
        <v>1098.46</v>
      </c>
      <c r="R170" s="45">
        <v>1800</v>
      </c>
      <c r="S170" s="45">
        <v>2000</v>
      </c>
      <c r="T170" s="45">
        <v>2311</v>
      </c>
      <c r="U170" s="45">
        <v>1193.5</v>
      </c>
      <c r="V170" s="45">
        <v>1100</v>
      </c>
      <c r="W170" s="45"/>
      <c r="X170" s="45">
        <v>1000</v>
      </c>
      <c r="Y170" s="45">
        <v>2100</v>
      </c>
      <c r="Z170" s="45"/>
      <c r="AA170" s="45"/>
      <c r="AB170" s="45">
        <v>3000</v>
      </c>
      <c r="AC170" s="45">
        <v>3355</v>
      </c>
      <c r="AD170" s="45">
        <v>5120</v>
      </c>
      <c r="AE170" s="45">
        <v>4085.82</v>
      </c>
      <c r="AF170" s="45">
        <v>4972.5</v>
      </c>
      <c r="AG170" s="45">
        <v>5322.48</v>
      </c>
      <c r="AH170" s="45">
        <v>6092.36</v>
      </c>
      <c r="AI170" s="45">
        <v>6491.43</v>
      </c>
      <c r="AJ170" s="45">
        <v>5747.79</v>
      </c>
      <c r="AK170" s="45">
        <v>5986.89</v>
      </c>
      <c r="AL170" s="45">
        <v>6385.33</v>
      </c>
      <c r="AM170" s="45">
        <v>6460.82</v>
      </c>
      <c r="AN170" s="45">
        <v>6100</v>
      </c>
      <c r="AO170" s="45"/>
      <c r="AP170" s="45">
        <v>5911.09</v>
      </c>
    </row>
    <row r="171" spans="1:42" ht="15">
      <c r="A171" s="93" t="s">
        <v>192</v>
      </c>
      <c r="B171" s="45">
        <v>8</v>
      </c>
      <c r="C171" s="45">
        <v>9.15</v>
      </c>
      <c r="D171" s="45">
        <v>10.09</v>
      </c>
      <c r="E171" s="45">
        <v>22.75</v>
      </c>
      <c r="F171" s="45"/>
      <c r="G171" s="45"/>
      <c r="H171" s="45"/>
      <c r="I171" s="45"/>
      <c r="J171" s="45"/>
      <c r="K171" s="45"/>
      <c r="L171" s="45"/>
      <c r="M171" s="45"/>
      <c r="N171" s="45">
        <v>600</v>
      </c>
      <c r="O171" s="45"/>
      <c r="P171" s="45"/>
      <c r="Q171" s="45"/>
      <c r="R171" s="45"/>
      <c r="S171" s="45">
        <v>3000</v>
      </c>
      <c r="T171" s="45">
        <v>3200</v>
      </c>
      <c r="U171" s="45"/>
      <c r="V171" s="45">
        <v>1700</v>
      </c>
      <c r="W171" s="45"/>
      <c r="X171" s="45">
        <v>2500</v>
      </c>
      <c r="Y171" s="45"/>
      <c r="Z171" s="45">
        <v>4500</v>
      </c>
      <c r="AA171" s="45"/>
      <c r="AB171" s="45">
        <v>4000</v>
      </c>
      <c r="AC171" s="45">
        <v>3235.56</v>
      </c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</row>
    <row r="172" spans="1:42" ht="15">
      <c r="A172" s="93" t="s">
        <v>188</v>
      </c>
      <c r="B172" s="45">
        <v>7.65</v>
      </c>
      <c r="C172" s="45">
        <v>8</v>
      </c>
      <c r="D172" s="45">
        <v>10.25</v>
      </c>
      <c r="E172" s="45">
        <v>24.24</v>
      </c>
      <c r="F172" s="45">
        <v>39.72</v>
      </c>
      <c r="G172" s="45">
        <v>64.71</v>
      </c>
      <c r="H172" s="45">
        <v>112.53</v>
      </c>
      <c r="I172" s="45">
        <v>225</v>
      </c>
      <c r="J172" s="45">
        <v>585.52</v>
      </c>
      <c r="K172" s="45">
        <v>600</v>
      </c>
      <c r="L172" s="45">
        <v>640</v>
      </c>
      <c r="M172" s="45">
        <v>643.29</v>
      </c>
      <c r="N172" s="45">
        <v>700</v>
      </c>
      <c r="O172" s="45">
        <v>795.08</v>
      </c>
      <c r="P172" s="45">
        <v>800.06</v>
      </c>
      <c r="Q172" s="45">
        <v>1004.8</v>
      </c>
      <c r="R172" s="45">
        <v>1848.19</v>
      </c>
      <c r="S172" s="45">
        <v>1646.65</v>
      </c>
      <c r="T172" s="45">
        <v>1753.65</v>
      </c>
      <c r="U172" s="45">
        <v>1850</v>
      </c>
      <c r="V172" s="45">
        <v>1850</v>
      </c>
      <c r="W172" s="45">
        <v>1552.88</v>
      </c>
      <c r="X172" s="45"/>
      <c r="Y172" s="45"/>
      <c r="Z172" s="45">
        <v>1912.35</v>
      </c>
      <c r="AA172" s="45"/>
      <c r="AB172" s="45"/>
      <c r="AC172" s="45">
        <v>3000</v>
      </c>
      <c r="AD172" s="45"/>
      <c r="AE172" s="45">
        <v>3938.73</v>
      </c>
      <c r="AF172" s="45">
        <v>3700</v>
      </c>
      <c r="AG172" s="45">
        <v>0</v>
      </c>
      <c r="AH172" s="45">
        <v>3850</v>
      </c>
      <c r="AI172" s="45">
        <v>0</v>
      </c>
      <c r="AJ172" s="45"/>
      <c r="AK172" s="45">
        <v>6000</v>
      </c>
      <c r="AL172" s="45"/>
      <c r="AM172" s="45">
        <v>6992.97</v>
      </c>
      <c r="AN172" s="45"/>
      <c r="AO172" s="45"/>
      <c r="AP172" s="45"/>
    </row>
    <row r="173" spans="1:42" ht="15">
      <c r="A173" s="93" t="s">
        <v>182</v>
      </c>
      <c r="B173" s="45">
        <v>7.1</v>
      </c>
      <c r="C173" s="45">
        <v>7.79</v>
      </c>
      <c r="D173" s="45"/>
      <c r="E173" s="45">
        <v>22.6</v>
      </c>
      <c r="F173" s="45">
        <v>34.57</v>
      </c>
      <c r="G173" s="45">
        <v>65.77</v>
      </c>
      <c r="H173" s="45">
        <v>115.87</v>
      </c>
      <c r="I173" s="45">
        <v>230</v>
      </c>
      <c r="J173" s="45"/>
      <c r="K173" s="45"/>
      <c r="L173" s="45">
        <v>589.63</v>
      </c>
      <c r="M173" s="45">
        <v>650</v>
      </c>
      <c r="N173" s="45"/>
      <c r="O173" s="45"/>
      <c r="P173" s="45"/>
      <c r="Q173" s="45">
        <v>950</v>
      </c>
      <c r="R173" s="45">
        <v>1400</v>
      </c>
      <c r="S173" s="45"/>
      <c r="T173" s="45">
        <v>1950</v>
      </c>
      <c r="U173" s="45">
        <v>1600</v>
      </c>
      <c r="V173" s="45">
        <v>1450</v>
      </c>
      <c r="W173" s="45">
        <v>1700</v>
      </c>
      <c r="X173" s="45">
        <v>1000</v>
      </c>
      <c r="Y173" s="45">
        <v>1700</v>
      </c>
      <c r="Z173" s="45">
        <v>2925.63</v>
      </c>
      <c r="AA173" s="45">
        <v>2100</v>
      </c>
      <c r="AB173" s="45">
        <v>2100</v>
      </c>
      <c r="AC173" s="45">
        <v>3000</v>
      </c>
      <c r="AD173" s="45"/>
      <c r="AE173" s="45">
        <v>4500</v>
      </c>
      <c r="AF173" s="45">
        <v>3600</v>
      </c>
      <c r="AG173" s="45"/>
      <c r="AH173" s="45"/>
      <c r="AI173" s="45">
        <v>0</v>
      </c>
      <c r="AJ173" s="45">
        <v>5200</v>
      </c>
      <c r="AK173" s="45">
        <v>5100</v>
      </c>
      <c r="AL173" s="45"/>
      <c r="AM173" s="45"/>
      <c r="AN173" s="45"/>
      <c r="AO173" s="45"/>
      <c r="AP173" s="45"/>
    </row>
    <row r="174" spans="1:42" ht="15">
      <c r="A174" s="93" t="s">
        <v>179</v>
      </c>
      <c r="B174" s="45">
        <v>7.09</v>
      </c>
      <c r="C174" s="45">
        <v>7.65</v>
      </c>
      <c r="D174" s="45">
        <v>11.42</v>
      </c>
      <c r="E174" s="45">
        <v>22.99</v>
      </c>
      <c r="F174" s="45">
        <v>36.91</v>
      </c>
      <c r="G174" s="45">
        <v>67.12</v>
      </c>
      <c r="H174" s="45">
        <v>115.18</v>
      </c>
      <c r="I174" s="45">
        <v>224.94</v>
      </c>
      <c r="J174" s="45">
        <v>435.99</v>
      </c>
      <c r="K174" s="45">
        <v>606.72</v>
      </c>
      <c r="L174" s="45">
        <v>655.57</v>
      </c>
      <c r="M174" s="45">
        <v>700</v>
      </c>
      <c r="N174" s="45">
        <v>750</v>
      </c>
      <c r="O174" s="45">
        <v>850</v>
      </c>
      <c r="P174" s="45">
        <v>750.05</v>
      </c>
      <c r="Q174" s="45">
        <v>1101.36</v>
      </c>
      <c r="R174" s="45">
        <v>1832.21</v>
      </c>
      <c r="S174" s="45">
        <v>1702.72</v>
      </c>
      <c r="T174" s="45">
        <v>1769.4</v>
      </c>
      <c r="U174" s="45">
        <v>1687.19</v>
      </c>
      <c r="V174" s="45">
        <v>1535.66</v>
      </c>
      <c r="W174" s="45">
        <v>968.02</v>
      </c>
      <c r="X174" s="45">
        <v>1366.19</v>
      </c>
      <c r="Y174" s="45">
        <v>3300</v>
      </c>
      <c r="Z174" s="45">
        <v>2396.44</v>
      </c>
      <c r="AA174" s="45">
        <v>3037.96</v>
      </c>
      <c r="AB174" s="45">
        <v>2575.12</v>
      </c>
      <c r="AC174" s="45">
        <v>2757.14</v>
      </c>
      <c r="AD174" s="45">
        <v>3032.82</v>
      </c>
      <c r="AE174" s="45">
        <v>3973.07</v>
      </c>
      <c r="AF174" s="45">
        <v>4164.12</v>
      </c>
      <c r="AG174" s="45">
        <v>4447.07</v>
      </c>
      <c r="AH174" s="45">
        <v>5037.21</v>
      </c>
      <c r="AI174" s="45">
        <v>5121.15</v>
      </c>
      <c r="AJ174" s="45">
        <v>5032.43</v>
      </c>
      <c r="AK174" s="45">
        <v>3634.28</v>
      </c>
      <c r="AL174" s="45">
        <v>4039.37</v>
      </c>
      <c r="AM174" s="45">
        <v>5331.67</v>
      </c>
      <c r="AN174" s="45">
        <v>5409.59</v>
      </c>
      <c r="AO174" s="45">
        <v>6842.13</v>
      </c>
      <c r="AP174" s="45">
        <v>6858.46</v>
      </c>
    </row>
    <row r="175" spans="1:42" ht="15">
      <c r="A175" s="93" t="s">
        <v>194</v>
      </c>
      <c r="B175" s="45">
        <v>6.25</v>
      </c>
      <c r="C175" s="45">
        <v>7.59</v>
      </c>
      <c r="D175" s="45">
        <v>11.5</v>
      </c>
      <c r="E175" s="45">
        <v>20.54</v>
      </c>
      <c r="F175" s="45">
        <v>35.4</v>
      </c>
      <c r="G175" s="45">
        <v>43.39</v>
      </c>
      <c r="H175" s="45">
        <v>83.89</v>
      </c>
      <c r="I175" s="45">
        <v>195.12</v>
      </c>
      <c r="J175" s="45">
        <v>249.91</v>
      </c>
      <c r="K175" s="45">
        <v>690.44</v>
      </c>
      <c r="L175" s="45">
        <v>750</v>
      </c>
      <c r="M175" s="45">
        <v>708.13</v>
      </c>
      <c r="N175" s="45">
        <v>769.87</v>
      </c>
      <c r="O175" s="45">
        <v>732</v>
      </c>
      <c r="P175" s="45">
        <v>748.01</v>
      </c>
      <c r="Q175" s="45">
        <v>1036.98</v>
      </c>
      <c r="R175" s="45">
        <v>2136.23</v>
      </c>
      <c r="S175" s="45">
        <v>1935.77</v>
      </c>
      <c r="T175" s="45">
        <v>1527.93</v>
      </c>
      <c r="U175" s="45">
        <v>1744.69</v>
      </c>
      <c r="V175" s="45">
        <v>1445.32</v>
      </c>
      <c r="W175" s="45">
        <v>1082.4</v>
      </c>
      <c r="X175" s="45">
        <v>1340.86</v>
      </c>
      <c r="Y175" s="45">
        <v>1843.34</v>
      </c>
      <c r="Z175" s="45">
        <v>2233.51</v>
      </c>
      <c r="AA175" s="45">
        <v>2107.34</v>
      </c>
      <c r="AB175" s="45">
        <v>2298.82</v>
      </c>
      <c r="AC175" s="45">
        <v>2558.65</v>
      </c>
      <c r="AD175" s="45">
        <v>3820.93</v>
      </c>
      <c r="AE175" s="45">
        <v>3848.53</v>
      </c>
      <c r="AF175" s="45">
        <v>2895.02</v>
      </c>
      <c r="AG175" s="45">
        <v>4456.14</v>
      </c>
      <c r="AH175" s="45">
        <v>4443.41</v>
      </c>
      <c r="AI175" s="45">
        <v>5152.9</v>
      </c>
      <c r="AJ175" s="45">
        <v>4845.19</v>
      </c>
      <c r="AK175" s="45">
        <v>4405.65</v>
      </c>
      <c r="AL175" s="45">
        <v>4883.42</v>
      </c>
      <c r="AM175" s="45">
        <v>4021.05</v>
      </c>
      <c r="AN175" s="45">
        <v>4025.6</v>
      </c>
      <c r="AO175" s="45">
        <v>4246.55</v>
      </c>
      <c r="AP175" s="45">
        <v>7735.88</v>
      </c>
    </row>
    <row r="176" spans="1:42" ht="15">
      <c r="A176" s="93" t="s">
        <v>209</v>
      </c>
      <c r="B176" s="45">
        <v>7.22</v>
      </c>
      <c r="C176" s="45">
        <v>15.69</v>
      </c>
      <c r="D176" s="45">
        <v>10.9</v>
      </c>
      <c r="E176" s="45">
        <v>22.36</v>
      </c>
      <c r="F176" s="45">
        <v>34.54</v>
      </c>
      <c r="G176" s="45">
        <v>63.98</v>
      </c>
      <c r="H176" s="45">
        <v>116.34</v>
      </c>
      <c r="I176" s="45">
        <v>212.43</v>
      </c>
      <c r="J176" s="45">
        <v>531.01</v>
      </c>
      <c r="K176" s="45">
        <v>655.64</v>
      </c>
      <c r="L176" s="45">
        <v>700</v>
      </c>
      <c r="M176" s="45">
        <v>800</v>
      </c>
      <c r="N176" s="45">
        <v>845.43</v>
      </c>
      <c r="O176" s="45">
        <v>780</v>
      </c>
      <c r="P176" s="45">
        <v>700</v>
      </c>
      <c r="Q176" s="45">
        <v>1000</v>
      </c>
      <c r="R176" s="45">
        <v>2000</v>
      </c>
      <c r="S176" s="45">
        <v>1650.97</v>
      </c>
      <c r="T176" s="45">
        <v>1849.21</v>
      </c>
      <c r="U176" s="45">
        <v>1746.55</v>
      </c>
      <c r="V176" s="45">
        <v>1536.02</v>
      </c>
      <c r="W176" s="45">
        <v>914.33</v>
      </c>
      <c r="X176" s="45">
        <v>1200</v>
      </c>
      <c r="Y176" s="45">
        <v>2000</v>
      </c>
      <c r="Z176" s="45">
        <v>2107.34</v>
      </c>
      <c r="AA176" s="45">
        <v>2400</v>
      </c>
      <c r="AB176" s="45">
        <v>2400</v>
      </c>
      <c r="AC176" s="45">
        <v>2500</v>
      </c>
      <c r="AD176" s="45">
        <v>4000</v>
      </c>
      <c r="AE176" s="45">
        <v>4000</v>
      </c>
      <c r="AF176" s="45">
        <v>3968.11</v>
      </c>
      <c r="AG176" s="45">
        <v>5002.64</v>
      </c>
      <c r="AH176" s="45">
        <v>5690.19</v>
      </c>
      <c r="AI176" s="45">
        <v>6138.31</v>
      </c>
      <c r="AJ176" s="45">
        <v>5900</v>
      </c>
      <c r="AK176" s="45">
        <v>5789.95</v>
      </c>
      <c r="AL176" s="45">
        <v>4098.59</v>
      </c>
      <c r="AM176" s="45">
        <v>4399.02</v>
      </c>
      <c r="AN176" s="45">
        <v>5341.49</v>
      </c>
      <c r="AO176" s="45">
        <v>6882.27</v>
      </c>
      <c r="AP176" s="45">
        <v>7174.32</v>
      </c>
    </row>
    <row r="177" spans="1:42" ht="15">
      <c r="A177" s="93" t="s">
        <v>186</v>
      </c>
      <c r="B177" s="45">
        <v>5.61</v>
      </c>
      <c r="C177" s="45">
        <v>6.63</v>
      </c>
      <c r="D177" s="45">
        <v>11.86</v>
      </c>
      <c r="E177" s="45">
        <v>24.68</v>
      </c>
      <c r="F177" s="45">
        <v>33.25</v>
      </c>
      <c r="G177" s="45">
        <v>66.5</v>
      </c>
      <c r="H177" s="45">
        <v>116</v>
      </c>
      <c r="I177" s="45">
        <v>225</v>
      </c>
      <c r="J177" s="45">
        <v>529.98</v>
      </c>
      <c r="K177" s="45">
        <v>635.37</v>
      </c>
      <c r="L177" s="45">
        <v>641.99</v>
      </c>
      <c r="M177" s="45">
        <v>663.3</v>
      </c>
      <c r="N177" s="45">
        <v>888.6</v>
      </c>
      <c r="O177" s="45">
        <v>802</v>
      </c>
      <c r="P177" s="45">
        <v>773.01</v>
      </c>
      <c r="Q177" s="45">
        <v>1350</v>
      </c>
      <c r="R177" s="45">
        <v>1900</v>
      </c>
      <c r="S177" s="45">
        <v>1900</v>
      </c>
      <c r="T177" s="45">
        <v>2050</v>
      </c>
      <c r="U177" s="45">
        <v>2300</v>
      </c>
      <c r="V177" s="45">
        <v>1641</v>
      </c>
      <c r="W177" s="45">
        <v>1622.39</v>
      </c>
      <c r="X177" s="45">
        <v>1800</v>
      </c>
      <c r="Y177" s="45">
        <v>1852.07</v>
      </c>
      <c r="Z177" s="45">
        <v>2470</v>
      </c>
      <c r="AA177" s="45">
        <v>2325</v>
      </c>
      <c r="AB177" s="45">
        <v>2475</v>
      </c>
      <c r="AC177" s="45">
        <v>2475.2</v>
      </c>
      <c r="AD177" s="45">
        <v>4112</v>
      </c>
      <c r="AE177" s="45">
        <v>4136.09</v>
      </c>
      <c r="AF177" s="45">
        <v>4875</v>
      </c>
      <c r="AG177" s="45">
        <v>5612.59</v>
      </c>
      <c r="AH177" s="45">
        <v>6205.4</v>
      </c>
      <c r="AI177" s="45">
        <v>6002.26</v>
      </c>
      <c r="AJ177" s="45">
        <v>5740.72</v>
      </c>
      <c r="AK177" s="45">
        <v>6818.27</v>
      </c>
      <c r="AL177" s="45">
        <v>7210.82</v>
      </c>
      <c r="AM177" s="45">
        <v>6233.57</v>
      </c>
      <c r="AN177" s="45">
        <v>6223</v>
      </c>
      <c r="AO177" s="45">
        <v>8200</v>
      </c>
      <c r="AP177" s="45"/>
    </row>
    <row r="178" spans="1:42" ht="15">
      <c r="A178" s="93" t="s">
        <v>201</v>
      </c>
      <c r="B178" s="45">
        <v>7.12</v>
      </c>
      <c r="C178" s="45">
        <v>7.74</v>
      </c>
      <c r="D178" s="45">
        <v>11.36</v>
      </c>
      <c r="E178" s="45">
        <v>21.66</v>
      </c>
      <c r="F178" s="45">
        <v>34.69</v>
      </c>
      <c r="G178" s="45">
        <v>63</v>
      </c>
      <c r="H178" s="45">
        <v>106.86</v>
      </c>
      <c r="I178" s="45">
        <v>225.06</v>
      </c>
      <c r="J178" s="45">
        <v>514.55</v>
      </c>
      <c r="K178" s="45">
        <v>614.33</v>
      </c>
      <c r="L178" s="45">
        <v>637.35</v>
      </c>
      <c r="M178" s="45">
        <v>621.42</v>
      </c>
      <c r="N178" s="45">
        <v>764.63</v>
      </c>
      <c r="O178" s="45">
        <v>650</v>
      </c>
      <c r="P178" s="45">
        <v>750.06</v>
      </c>
      <c r="Q178" s="45">
        <v>1443.78</v>
      </c>
      <c r="R178" s="45">
        <v>1807.86</v>
      </c>
      <c r="S178" s="45">
        <v>1830.12</v>
      </c>
      <c r="T178" s="45">
        <v>2257.39</v>
      </c>
      <c r="U178" s="45">
        <v>1678.55</v>
      </c>
      <c r="V178" s="45">
        <v>1576.79</v>
      </c>
      <c r="W178" s="45">
        <v>1486.1</v>
      </c>
      <c r="X178" s="45">
        <v>1556.73</v>
      </c>
      <c r="Y178" s="45">
        <v>2029.24</v>
      </c>
      <c r="Z178" s="45">
        <v>2353.51</v>
      </c>
      <c r="AA178" s="45">
        <v>2671.77</v>
      </c>
      <c r="AB178" s="45">
        <v>2495.2</v>
      </c>
      <c r="AC178" s="45">
        <v>2351.06</v>
      </c>
      <c r="AD178" s="45">
        <v>4066.45</v>
      </c>
      <c r="AE178" s="45">
        <v>3608.56</v>
      </c>
      <c r="AF178" s="45">
        <v>3933.03</v>
      </c>
      <c r="AG178" s="45">
        <v>6409.45</v>
      </c>
      <c r="AH178" s="45">
        <v>5596.6</v>
      </c>
      <c r="AI178" s="45">
        <v>5320.52</v>
      </c>
      <c r="AJ178" s="45">
        <v>396839</v>
      </c>
      <c r="AK178" s="45">
        <v>4758.7</v>
      </c>
      <c r="AL178" s="45">
        <v>6401.4</v>
      </c>
      <c r="AM178" s="45">
        <v>5185.09</v>
      </c>
      <c r="AN178" s="45">
        <v>8536.51</v>
      </c>
      <c r="AO178" s="45">
        <v>7713.28</v>
      </c>
      <c r="AP178" s="45">
        <v>7420.12</v>
      </c>
    </row>
    <row r="179" spans="1:42" ht="15">
      <c r="A179" s="93" t="s">
        <v>197</v>
      </c>
      <c r="B179" s="45">
        <v>6.65</v>
      </c>
      <c r="C179" s="45"/>
      <c r="D179" s="45"/>
      <c r="E179" s="45">
        <v>22.4</v>
      </c>
      <c r="F179" s="45"/>
      <c r="G179" s="45">
        <v>63</v>
      </c>
      <c r="H179" s="45">
        <v>84.5</v>
      </c>
      <c r="I179" s="45">
        <v>210</v>
      </c>
      <c r="J179" s="45">
        <v>412.58</v>
      </c>
      <c r="K179" s="45"/>
      <c r="L179" s="45">
        <v>680</v>
      </c>
      <c r="M179" s="45"/>
      <c r="N179" s="45"/>
      <c r="O179" s="45"/>
      <c r="P179" s="45">
        <v>890</v>
      </c>
      <c r="Q179" s="45">
        <v>1200</v>
      </c>
      <c r="R179" s="45"/>
      <c r="S179" s="45">
        <v>1700</v>
      </c>
      <c r="T179" s="45">
        <v>1725.94</v>
      </c>
      <c r="U179" s="45">
        <v>1648.32</v>
      </c>
      <c r="V179" s="45">
        <v>1506.92</v>
      </c>
      <c r="W179" s="45">
        <v>1245.66</v>
      </c>
      <c r="X179" s="45">
        <v>1249.81</v>
      </c>
      <c r="Y179" s="45">
        <v>1889.89</v>
      </c>
      <c r="Z179" s="45">
        <v>2100</v>
      </c>
      <c r="AA179" s="45">
        <v>2100</v>
      </c>
      <c r="AB179" s="45">
        <v>2100</v>
      </c>
      <c r="AC179" s="45">
        <v>2300</v>
      </c>
      <c r="AD179" s="45">
        <v>2300</v>
      </c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>
        <v>8000</v>
      </c>
    </row>
    <row r="180" spans="1:42" ht="15">
      <c r="A180" s="93" t="s">
        <v>180</v>
      </c>
      <c r="B180" s="45">
        <v>6.93</v>
      </c>
      <c r="C180" s="45">
        <v>7.9</v>
      </c>
      <c r="D180" s="45">
        <v>11.51</v>
      </c>
      <c r="E180" s="45">
        <v>20.21</v>
      </c>
      <c r="F180" s="45">
        <v>33.85</v>
      </c>
      <c r="G180" s="45">
        <v>60.5</v>
      </c>
      <c r="H180" s="45">
        <v>68.38</v>
      </c>
      <c r="I180" s="45">
        <v>201.28</v>
      </c>
      <c r="J180" s="45">
        <v>471.8</v>
      </c>
      <c r="K180" s="45">
        <v>600</v>
      </c>
      <c r="L180" s="45">
        <v>549.61</v>
      </c>
      <c r="M180" s="45">
        <v>687.75</v>
      </c>
      <c r="N180" s="45">
        <v>790.75</v>
      </c>
      <c r="O180" s="45">
        <v>867.44</v>
      </c>
      <c r="P180" s="45">
        <v>797.89</v>
      </c>
      <c r="Q180" s="45">
        <v>1200</v>
      </c>
      <c r="R180" s="45">
        <v>1450</v>
      </c>
      <c r="S180" s="45">
        <v>1542.11</v>
      </c>
      <c r="T180" s="45">
        <v>1875</v>
      </c>
      <c r="U180" s="45">
        <v>1644.7</v>
      </c>
      <c r="V180" s="45">
        <v>1618.92</v>
      </c>
      <c r="W180" s="45">
        <v>1003.74</v>
      </c>
      <c r="X180" s="45">
        <v>1425.83</v>
      </c>
      <c r="Y180" s="45">
        <v>1877.82</v>
      </c>
      <c r="Z180" s="45">
        <v>2386.88</v>
      </c>
      <c r="AA180" s="45">
        <v>2300</v>
      </c>
      <c r="AB180" s="45">
        <v>2000</v>
      </c>
      <c r="AC180" s="45">
        <v>2300</v>
      </c>
      <c r="AD180" s="45">
        <v>3800</v>
      </c>
      <c r="AE180" s="45">
        <v>3893.3</v>
      </c>
      <c r="AF180" s="45">
        <v>3641.05</v>
      </c>
      <c r="AG180" s="45">
        <v>4500</v>
      </c>
      <c r="AH180" s="45">
        <v>4218.45</v>
      </c>
      <c r="AI180" s="45">
        <v>4938.38</v>
      </c>
      <c r="AJ180" s="45">
        <v>5113.74</v>
      </c>
      <c r="AK180" s="45">
        <v>4030.22</v>
      </c>
      <c r="AL180" s="45">
        <v>3557.15</v>
      </c>
      <c r="AM180" s="45">
        <v>0</v>
      </c>
      <c r="AN180" s="45">
        <v>0</v>
      </c>
      <c r="AO180" s="45">
        <v>6700</v>
      </c>
      <c r="AP180" s="45">
        <v>6522.32</v>
      </c>
    </row>
    <row r="181" spans="1:42" ht="15">
      <c r="A181" s="93" t="s">
        <v>202</v>
      </c>
      <c r="B181" s="45">
        <v>7.6</v>
      </c>
      <c r="C181" s="45">
        <v>7.97</v>
      </c>
      <c r="D181" s="45">
        <v>12.28</v>
      </c>
      <c r="E181" s="45">
        <v>23.07</v>
      </c>
      <c r="F181" s="45">
        <v>36.58</v>
      </c>
      <c r="G181" s="45">
        <v>62.49</v>
      </c>
      <c r="H181" s="45">
        <v>111.78</v>
      </c>
      <c r="I181" s="45">
        <v>225</v>
      </c>
      <c r="J181" s="45">
        <v>560.33</v>
      </c>
      <c r="K181" s="45">
        <v>650</v>
      </c>
      <c r="L181" s="45">
        <v>682.25</v>
      </c>
      <c r="M181" s="45">
        <v>746.86</v>
      </c>
      <c r="N181" s="45">
        <v>848</v>
      </c>
      <c r="O181" s="45">
        <v>730</v>
      </c>
      <c r="P181" s="45">
        <v>817.01</v>
      </c>
      <c r="Q181" s="45">
        <v>1431.95</v>
      </c>
      <c r="R181" s="45">
        <v>2141.75</v>
      </c>
      <c r="S181" s="45">
        <v>2281.83</v>
      </c>
      <c r="T181" s="45">
        <v>2364.84</v>
      </c>
      <c r="U181" s="45">
        <v>2078.58</v>
      </c>
      <c r="V181" s="45">
        <v>1696.85</v>
      </c>
      <c r="W181" s="45">
        <v>1523.13</v>
      </c>
      <c r="X181" s="45">
        <v>2141.89</v>
      </c>
      <c r="Y181" s="45">
        <v>2175.11</v>
      </c>
      <c r="Z181" s="45">
        <v>2358.82</v>
      </c>
      <c r="AA181" s="45">
        <v>2166.13</v>
      </c>
      <c r="AB181" s="45">
        <v>2315.96</v>
      </c>
      <c r="AC181" s="45">
        <v>2112.78</v>
      </c>
      <c r="AD181" s="45">
        <v>3448.27</v>
      </c>
      <c r="AE181" s="45">
        <v>4542.1</v>
      </c>
      <c r="AF181" s="45">
        <v>4620.99</v>
      </c>
      <c r="AG181" s="45">
        <v>5677.17</v>
      </c>
      <c r="AH181" s="45">
        <v>6505.37</v>
      </c>
      <c r="AI181" s="45">
        <v>6005.47</v>
      </c>
      <c r="AJ181" s="45">
        <v>5786.74</v>
      </c>
      <c r="AK181" s="45">
        <v>6690.74</v>
      </c>
      <c r="AL181" s="45">
        <v>6543.92</v>
      </c>
      <c r="AM181" s="45">
        <v>6574.08</v>
      </c>
      <c r="AN181" s="45">
        <v>7781.24</v>
      </c>
      <c r="AO181" s="45">
        <v>8139.44</v>
      </c>
      <c r="AP181" s="45">
        <v>8368.12</v>
      </c>
    </row>
    <row r="182" spans="1:42" ht="15">
      <c r="A182" s="93" t="s">
        <v>185</v>
      </c>
      <c r="B182" s="45"/>
      <c r="C182" s="45">
        <v>11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</row>
    <row r="183" spans="1:42" ht="15">
      <c r="A183" s="93" t="s">
        <v>181</v>
      </c>
      <c r="B183" s="45">
        <v>5</v>
      </c>
      <c r="C183" s="45"/>
      <c r="D183" s="45"/>
      <c r="E183" s="45"/>
      <c r="F183" s="45"/>
      <c r="G183" s="45"/>
      <c r="H183" s="45"/>
      <c r="I183" s="45"/>
      <c r="J183" s="45"/>
      <c r="K183" s="45">
        <v>550</v>
      </c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</row>
    <row r="184" spans="1:42" ht="15">
      <c r="A184" s="93" t="s">
        <v>190</v>
      </c>
      <c r="B184" s="45">
        <v>7.4</v>
      </c>
      <c r="C184" s="45">
        <v>8.25</v>
      </c>
      <c r="D184" s="45">
        <v>12.22</v>
      </c>
      <c r="E184" s="45">
        <v>25</v>
      </c>
      <c r="F184" s="45">
        <v>38.5</v>
      </c>
      <c r="G184" s="45">
        <v>63</v>
      </c>
      <c r="H184" s="45">
        <v>113</v>
      </c>
      <c r="I184" s="45">
        <v>225</v>
      </c>
      <c r="J184" s="45">
        <v>500</v>
      </c>
      <c r="K184" s="45">
        <v>650</v>
      </c>
      <c r="L184" s="45">
        <v>600</v>
      </c>
      <c r="M184" s="45">
        <v>650</v>
      </c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>
        <v>6260.17</v>
      </c>
      <c r="AE184" s="45">
        <v>6000</v>
      </c>
      <c r="AF184" s="45">
        <v>4500</v>
      </c>
      <c r="AG184" s="45"/>
      <c r="AH184" s="45"/>
      <c r="AI184" s="45"/>
      <c r="AJ184" s="45">
        <v>2400</v>
      </c>
      <c r="AK184" s="45">
        <v>3500</v>
      </c>
      <c r="AL184" s="45"/>
      <c r="AM184" s="45"/>
      <c r="AN184" s="45"/>
      <c r="AO184" s="45"/>
      <c r="AP184" s="45"/>
    </row>
    <row r="185" spans="1:42" ht="15">
      <c r="A185" s="93" t="s">
        <v>191</v>
      </c>
      <c r="B185" s="45">
        <v>6.77</v>
      </c>
      <c r="C185" s="45">
        <v>7.95</v>
      </c>
      <c r="D185" s="45">
        <v>8.54</v>
      </c>
      <c r="E185" s="45">
        <v>24.18</v>
      </c>
      <c r="F185" s="45">
        <v>39.72</v>
      </c>
      <c r="G185" s="45">
        <v>64.73</v>
      </c>
      <c r="H185" s="45">
        <v>92.61</v>
      </c>
      <c r="I185" s="45">
        <v>225</v>
      </c>
      <c r="J185" s="45">
        <v>531.31</v>
      </c>
      <c r="K185" s="45">
        <v>598.61</v>
      </c>
      <c r="L185" s="45">
        <v>640</v>
      </c>
      <c r="M185" s="45">
        <v>640</v>
      </c>
      <c r="N185" s="45">
        <v>700</v>
      </c>
      <c r="O185" s="45">
        <v>850</v>
      </c>
      <c r="P185" s="45">
        <v>800.53</v>
      </c>
      <c r="Q185" s="45">
        <v>1000</v>
      </c>
      <c r="R185" s="45"/>
      <c r="S185" s="45">
        <v>1600</v>
      </c>
      <c r="T185" s="45"/>
      <c r="U185" s="45">
        <v>1850</v>
      </c>
      <c r="V185" s="45">
        <v>1850</v>
      </c>
      <c r="W185" s="45">
        <v>2000</v>
      </c>
      <c r="X185" s="45">
        <v>1060</v>
      </c>
      <c r="Y185" s="45">
        <v>1600</v>
      </c>
      <c r="Z185" s="45">
        <v>1200</v>
      </c>
      <c r="AA185" s="45">
        <v>2200</v>
      </c>
      <c r="AB185" s="45"/>
      <c r="AC185" s="45"/>
      <c r="AD185" s="45"/>
      <c r="AE185" s="45"/>
      <c r="AF185" s="45"/>
      <c r="AG185" s="45"/>
      <c r="AH185" s="45"/>
      <c r="AI185" s="45"/>
      <c r="AJ185" s="45"/>
      <c r="AK185" s="45">
        <v>5000</v>
      </c>
      <c r="AL185" s="45"/>
      <c r="AM185" s="45">
        <v>5296.3</v>
      </c>
      <c r="AN185" s="45"/>
      <c r="AO185" s="45"/>
      <c r="AP185" s="45"/>
    </row>
    <row r="186" spans="1:42" ht="15">
      <c r="A186" s="93" t="s">
        <v>193</v>
      </c>
      <c r="B186" s="45"/>
      <c r="C186" s="45">
        <v>12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</row>
    <row r="187" spans="1:42" ht="15">
      <c r="A187" s="93" t="s">
        <v>210</v>
      </c>
      <c r="B187" s="45"/>
      <c r="C187" s="45"/>
      <c r="D187" s="45"/>
      <c r="E187" s="45"/>
      <c r="F187" s="45">
        <v>42.43</v>
      </c>
      <c r="G187" s="45">
        <v>68.91</v>
      </c>
      <c r="H187" s="45">
        <v>116.67</v>
      </c>
      <c r="I187" s="45">
        <v>226.47</v>
      </c>
      <c r="J187" s="45">
        <v>600</v>
      </c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</row>
    <row r="188" spans="1:42" ht="15">
      <c r="A188" s="93" t="s">
        <v>184</v>
      </c>
      <c r="B188" s="45">
        <v>6.45</v>
      </c>
      <c r="C188" s="45">
        <v>7.61</v>
      </c>
      <c r="D188" s="45">
        <v>8.65</v>
      </c>
      <c r="E188" s="45">
        <v>24.22</v>
      </c>
      <c r="F188" s="45">
        <v>34.95</v>
      </c>
      <c r="G188" s="45">
        <v>56.7</v>
      </c>
      <c r="H188" s="45">
        <v>114.38</v>
      </c>
      <c r="I188" s="45">
        <v>176.97</v>
      </c>
      <c r="J188" s="45">
        <v>569.46</v>
      </c>
      <c r="K188" s="45">
        <v>620</v>
      </c>
      <c r="L188" s="45">
        <v>670</v>
      </c>
      <c r="M188" s="45">
        <v>847.39</v>
      </c>
      <c r="N188" s="45">
        <v>719.66</v>
      </c>
      <c r="O188" s="45"/>
      <c r="P188" s="45"/>
      <c r="Q188" s="45"/>
      <c r="R188" s="45"/>
      <c r="S188" s="45"/>
      <c r="T188" s="45"/>
      <c r="U188" s="45"/>
      <c r="V188" s="45"/>
      <c r="W188" s="45">
        <v>1575.47</v>
      </c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>
        <v>6235.98</v>
      </c>
      <c r="AI188" s="45">
        <v>5802.28</v>
      </c>
      <c r="AJ188" s="45"/>
      <c r="AK188" s="45"/>
      <c r="AL188" s="45"/>
      <c r="AM188" s="45"/>
      <c r="AN188" s="45"/>
      <c r="AO188" s="45"/>
      <c r="AP188" s="45"/>
    </row>
    <row r="189" spans="1:42" ht="15">
      <c r="A189" s="93" t="s">
        <v>205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</row>
    <row r="190" spans="1:42" ht="15">
      <c r="A190" s="93" t="s">
        <v>13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>
        <v>5512.15</v>
      </c>
      <c r="AL190" s="45"/>
      <c r="AM190" s="45"/>
      <c r="AN190" s="45"/>
      <c r="AO190" s="45"/>
      <c r="AP190" s="45"/>
    </row>
    <row r="191" spans="1:42" ht="15">
      <c r="A191" s="93" t="s">
        <v>199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>
        <v>650</v>
      </c>
      <c r="P191" s="45">
        <v>650</v>
      </c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</row>
    <row r="192" spans="1:42" ht="15">
      <c r="A192" s="93" t="s">
        <v>200</v>
      </c>
      <c r="B192" s="45">
        <v>6.5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</row>
    <row r="193" spans="1:42" ht="15">
      <c r="A193" s="93" t="s">
        <v>206</v>
      </c>
      <c r="B193" s="45"/>
      <c r="C193" s="45">
        <v>6</v>
      </c>
      <c r="D193" s="45"/>
      <c r="E193" s="45"/>
      <c r="F193" s="45"/>
      <c r="G193" s="45"/>
      <c r="H193" s="45"/>
      <c r="I193" s="45">
        <v>407</v>
      </c>
      <c r="J193" s="45">
        <v>450</v>
      </c>
      <c r="K193" s="45">
        <v>1000</v>
      </c>
      <c r="L193" s="45">
        <v>700</v>
      </c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N11" sqref="AN11"/>
    </sheetView>
  </sheetViews>
  <sheetFormatPr defaultColWidth="11.421875" defaultRowHeight="15"/>
  <cols>
    <col min="1" max="1" width="27.57421875" style="0" customWidth="1"/>
  </cols>
  <sheetData>
    <row r="1" ht="15">
      <c r="A1" s="6" t="s">
        <v>211</v>
      </c>
    </row>
    <row r="2" ht="15">
      <c r="A2" s="6" t="s">
        <v>170</v>
      </c>
    </row>
    <row r="3" spans="1:42" ht="15">
      <c r="A3" s="93" t="s">
        <v>208</v>
      </c>
      <c r="B3" s="88">
        <v>1980</v>
      </c>
      <c r="C3" s="88">
        <v>1981</v>
      </c>
      <c r="D3" s="88">
        <v>1982</v>
      </c>
      <c r="E3" s="88">
        <v>1983</v>
      </c>
      <c r="F3" s="88">
        <v>1984</v>
      </c>
      <c r="G3" s="88">
        <v>1985</v>
      </c>
      <c r="H3" s="88">
        <v>1986</v>
      </c>
      <c r="I3" s="88">
        <v>1987</v>
      </c>
      <c r="J3" s="88">
        <v>1988</v>
      </c>
      <c r="K3" s="88">
        <v>1989</v>
      </c>
      <c r="L3" s="88">
        <v>1990</v>
      </c>
      <c r="M3" s="88">
        <v>1991</v>
      </c>
      <c r="N3" s="88">
        <v>1992</v>
      </c>
      <c r="O3" s="88">
        <v>1993</v>
      </c>
      <c r="P3" s="88">
        <v>1994</v>
      </c>
      <c r="Q3" s="88">
        <v>1995</v>
      </c>
      <c r="R3" s="88">
        <v>1996</v>
      </c>
      <c r="S3" s="88">
        <v>1997</v>
      </c>
      <c r="T3" s="88">
        <v>1998</v>
      </c>
      <c r="U3" s="88">
        <v>1999</v>
      </c>
      <c r="V3" s="88">
        <v>2000</v>
      </c>
      <c r="W3" s="88">
        <v>2001</v>
      </c>
      <c r="X3" s="88">
        <v>2002</v>
      </c>
      <c r="Y3" s="88">
        <v>2003</v>
      </c>
      <c r="Z3" s="88">
        <v>2004</v>
      </c>
      <c r="AA3" s="88">
        <v>2005</v>
      </c>
      <c r="AB3" s="88">
        <v>2006</v>
      </c>
      <c r="AC3" s="88">
        <v>2007</v>
      </c>
      <c r="AD3" s="88">
        <v>2008</v>
      </c>
      <c r="AE3" s="88">
        <v>2009</v>
      </c>
      <c r="AF3" s="88">
        <v>2010</v>
      </c>
      <c r="AG3" s="88">
        <v>2011</v>
      </c>
      <c r="AH3" s="88">
        <v>2012</v>
      </c>
      <c r="AI3" s="88">
        <v>2013</v>
      </c>
      <c r="AJ3" s="88">
        <v>2014</v>
      </c>
      <c r="AK3" s="88">
        <v>2015</v>
      </c>
      <c r="AL3" s="88">
        <v>2016</v>
      </c>
      <c r="AM3" s="88">
        <v>2017</v>
      </c>
      <c r="AN3" s="88">
        <v>2018</v>
      </c>
      <c r="AO3" s="88">
        <v>2019</v>
      </c>
      <c r="AP3" s="88"/>
    </row>
    <row r="4" spans="1:41" ht="15">
      <c r="A4" s="93" t="s">
        <v>171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>
        <v>0</v>
      </c>
      <c r="V4" s="48">
        <v>842</v>
      </c>
      <c r="W4" s="48">
        <v>842</v>
      </c>
      <c r="X4" s="48">
        <v>375.8</v>
      </c>
      <c r="Y4" s="48">
        <v>1243</v>
      </c>
      <c r="Z4" s="48">
        <v>1370.6</v>
      </c>
      <c r="AA4" s="48">
        <v>4198.25</v>
      </c>
      <c r="AB4" s="48">
        <v>5608.51</v>
      </c>
      <c r="AC4" s="48">
        <v>2724.5</v>
      </c>
      <c r="AD4" s="48">
        <v>2884</v>
      </c>
      <c r="AE4" s="48">
        <v>12511.91</v>
      </c>
      <c r="AF4" s="48">
        <v>8967.07</v>
      </c>
      <c r="AG4" s="48">
        <v>3900.02</v>
      </c>
      <c r="AH4" s="48">
        <v>2994</v>
      </c>
      <c r="AI4" s="48">
        <v>2106.5</v>
      </c>
      <c r="AJ4" s="48">
        <v>1624.5</v>
      </c>
      <c r="AK4" s="48">
        <v>10759.4</v>
      </c>
      <c r="AL4" s="48">
        <v>5387.06</v>
      </c>
      <c r="AM4" s="48">
        <v>3385</v>
      </c>
      <c r="AN4" s="48">
        <v>2488</v>
      </c>
      <c r="AO4" s="48">
        <v>3202.48</v>
      </c>
    </row>
    <row r="5" spans="1:41" ht="15">
      <c r="A5" s="93" t="s">
        <v>172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>
        <v>0</v>
      </c>
      <c r="V5" s="48">
        <v>842</v>
      </c>
      <c r="W5" s="48">
        <v>842</v>
      </c>
      <c r="X5" s="48">
        <v>314</v>
      </c>
      <c r="Y5" s="48">
        <v>1020</v>
      </c>
      <c r="Z5" s="48">
        <v>1227.6</v>
      </c>
      <c r="AA5" s="48">
        <v>3794.25</v>
      </c>
      <c r="AB5" s="48">
        <v>5181.5</v>
      </c>
      <c r="AC5" s="48">
        <v>2522.5</v>
      </c>
      <c r="AD5" s="48">
        <v>2332</v>
      </c>
      <c r="AE5" s="48">
        <v>2181.1099999999997</v>
      </c>
      <c r="AF5" s="48">
        <v>6138.36</v>
      </c>
      <c r="AG5" s="48">
        <v>2851.28</v>
      </c>
      <c r="AH5" s="48">
        <v>2857</v>
      </c>
      <c r="AI5" s="48">
        <v>1790.5</v>
      </c>
      <c r="AJ5" s="48">
        <v>1494.5</v>
      </c>
      <c r="AK5" s="48">
        <v>10429.77</v>
      </c>
      <c r="AL5" s="48">
        <v>5038.06</v>
      </c>
      <c r="AM5" s="48">
        <v>2755</v>
      </c>
      <c r="AN5" s="48">
        <v>2058</v>
      </c>
      <c r="AO5" s="48">
        <v>2879.48</v>
      </c>
    </row>
    <row r="6" spans="1:41" ht="15">
      <c r="A6" s="93" t="s">
        <v>173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>
        <v>61.8</v>
      </c>
      <c r="Y6" s="48">
        <v>223</v>
      </c>
      <c r="Z6" s="48">
        <v>143</v>
      </c>
      <c r="AA6" s="48">
        <v>404</v>
      </c>
      <c r="AB6" s="48">
        <v>427.01</v>
      </c>
      <c r="AC6" s="48">
        <v>202</v>
      </c>
      <c r="AD6" s="48">
        <v>552</v>
      </c>
      <c r="AE6" s="48">
        <v>10330.76</v>
      </c>
      <c r="AF6" s="48">
        <v>2828.71</v>
      </c>
      <c r="AG6" s="48">
        <v>1048.74</v>
      </c>
      <c r="AH6" s="48">
        <v>137</v>
      </c>
      <c r="AI6" s="48">
        <v>316</v>
      </c>
      <c r="AJ6" s="48">
        <v>130</v>
      </c>
      <c r="AK6" s="48">
        <v>329.6299999999992</v>
      </c>
      <c r="AL6" s="48">
        <v>349</v>
      </c>
      <c r="AM6" s="48">
        <v>630</v>
      </c>
      <c r="AN6" s="48">
        <v>430</v>
      </c>
      <c r="AO6" s="48">
        <v>323</v>
      </c>
    </row>
    <row r="7" spans="1:41" ht="15">
      <c r="A7" s="93" t="s">
        <v>174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>
        <v>0</v>
      </c>
      <c r="V7" s="48">
        <v>2006.2</v>
      </c>
      <c r="W7" s="48">
        <v>1101.35</v>
      </c>
      <c r="X7" s="48">
        <v>434.6</v>
      </c>
      <c r="Y7" s="48">
        <v>1073.7</v>
      </c>
      <c r="Z7" s="48">
        <v>2105.1</v>
      </c>
      <c r="AA7" s="48">
        <v>5162.45</v>
      </c>
      <c r="AB7" s="48">
        <v>7848.76</v>
      </c>
      <c r="AC7" s="48">
        <v>3979.45</v>
      </c>
      <c r="AD7" s="48">
        <v>3774.67</v>
      </c>
      <c r="AE7" s="48">
        <v>3221.09</v>
      </c>
      <c r="AF7" s="48">
        <v>7543.86</v>
      </c>
      <c r="AG7" s="48">
        <v>3531.21</v>
      </c>
      <c r="AH7" s="48">
        <v>3347.6</v>
      </c>
      <c r="AI7" s="48">
        <v>2870.7</v>
      </c>
      <c r="AJ7" s="48">
        <v>1945.78</v>
      </c>
      <c r="AK7" s="48">
        <v>10976.23</v>
      </c>
      <c r="AL7" s="48">
        <v>4068.14</v>
      </c>
      <c r="AM7" s="48">
        <v>1226.71</v>
      </c>
      <c r="AN7" s="48">
        <v>1473.34</v>
      </c>
      <c r="AO7" s="48">
        <v>1968.34</v>
      </c>
    </row>
    <row r="8" spans="1:41" ht="15">
      <c r="A8" s="93" t="s">
        <v>175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>
        <v>0</v>
      </c>
      <c r="V8" s="48">
        <v>4510520</v>
      </c>
      <c r="W8" s="48">
        <v>1601390</v>
      </c>
      <c r="X8" s="48">
        <v>947560</v>
      </c>
      <c r="Y8" s="48">
        <v>3696700</v>
      </c>
      <c r="Z8" s="48">
        <v>7344401</v>
      </c>
      <c r="AA8" s="48">
        <v>16087063</v>
      </c>
      <c r="AB8" s="48">
        <v>22624336</v>
      </c>
      <c r="AC8" s="48">
        <v>14785358.2</v>
      </c>
      <c r="AD8" s="48">
        <v>17945190</v>
      </c>
      <c r="AE8" s="48">
        <v>16750910</v>
      </c>
      <c r="AF8" s="48">
        <v>39261040</v>
      </c>
      <c r="AG8" s="48">
        <v>18977280</v>
      </c>
      <c r="AH8" s="48">
        <v>18292760</v>
      </c>
      <c r="AI8" s="48">
        <v>16182.63</v>
      </c>
      <c r="AJ8" s="48">
        <v>12018.69</v>
      </c>
      <c r="AK8" s="48">
        <v>62665.93</v>
      </c>
      <c r="AL8" s="48">
        <v>23668.16</v>
      </c>
      <c r="AM8" s="48">
        <v>8477.56</v>
      </c>
      <c r="AN8" s="48">
        <v>10088.68</v>
      </c>
      <c r="AO8" s="48">
        <v>14993.66</v>
      </c>
    </row>
    <row r="9" spans="1:41" ht="15">
      <c r="A9" s="93" t="s">
        <v>176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2.38</v>
      </c>
      <c r="W9" s="44">
        <v>1.31</v>
      </c>
      <c r="X9" s="44">
        <v>1.38</v>
      </c>
      <c r="Y9" s="44">
        <v>1.05</v>
      </c>
      <c r="Z9" s="44">
        <v>1.72</v>
      </c>
      <c r="AA9" s="44">
        <v>1.36</v>
      </c>
      <c r="AB9" s="44">
        <v>1.52</v>
      </c>
      <c r="AC9" s="44">
        <v>1.58</v>
      </c>
      <c r="AD9" s="44">
        <v>1.65</v>
      </c>
      <c r="AE9" s="44">
        <v>1.57</v>
      </c>
      <c r="AF9" s="44">
        <v>1.23</v>
      </c>
      <c r="AG9" s="44">
        <v>1.24</v>
      </c>
      <c r="AH9" s="44">
        <v>1.17</v>
      </c>
      <c r="AI9" s="44">
        <v>1.6</v>
      </c>
      <c r="AJ9" s="44">
        <v>1.3</v>
      </c>
      <c r="AK9" s="44">
        <v>1.05</v>
      </c>
      <c r="AL9" s="44">
        <v>0.81</v>
      </c>
      <c r="AM9" s="44">
        <v>0.45</v>
      </c>
      <c r="AN9" s="44">
        <v>0.72</v>
      </c>
      <c r="AO9" s="44">
        <v>0.68</v>
      </c>
    </row>
    <row r="10" spans="1:41" ht="15">
      <c r="A10" s="93" t="s">
        <v>177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>
        <v>2248.29</v>
      </c>
      <c r="W10" s="48">
        <v>1454.02</v>
      </c>
      <c r="X10" s="48">
        <v>2180.3</v>
      </c>
      <c r="Y10" s="48">
        <v>3442.95</v>
      </c>
      <c r="Z10" s="48">
        <v>3488.86</v>
      </c>
      <c r="AA10" s="48">
        <v>3116.17</v>
      </c>
      <c r="AB10" s="48">
        <v>2882.54</v>
      </c>
      <c r="AC10" s="48">
        <v>3715.43</v>
      </c>
      <c r="AD10" s="48">
        <v>4886.52</v>
      </c>
      <c r="AE10" s="48">
        <v>5203.86</v>
      </c>
      <c r="AF10" s="48">
        <v>5204.37</v>
      </c>
      <c r="AG10" s="48">
        <v>5374.16</v>
      </c>
      <c r="AH10" s="48">
        <v>5464.44</v>
      </c>
      <c r="AI10" s="48">
        <v>5637.17</v>
      </c>
      <c r="AJ10" s="48">
        <v>6176.8</v>
      </c>
      <c r="AK10" s="48">
        <v>5709.24</v>
      </c>
      <c r="AL10" s="48">
        <v>5817.93</v>
      </c>
      <c r="AM10" s="48">
        <v>6910.81</v>
      </c>
      <c r="AN10" s="48">
        <v>6847.49</v>
      </c>
      <c r="AO10" s="48">
        <v>7617.42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X16" sqref="X16"/>
    </sheetView>
  </sheetViews>
  <sheetFormatPr defaultColWidth="11.421875" defaultRowHeight="15"/>
  <cols>
    <col min="1" max="1" width="22.7109375" style="0" customWidth="1"/>
  </cols>
  <sheetData>
    <row r="1" ht="15">
      <c r="A1" s="6" t="s">
        <v>27</v>
      </c>
    </row>
    <row r="3" ht="15.75" thickBot="1">
      <c r="A3" s="6" t="s">
        <v>28</v>
      </c>
    </row>
    <row r="4" spans="1:24" ht="15.75" thickBot="1">
      <c r="A4" s="2" t="s">
        <v>2</v>
      </c>
      <c r="B4" s="11">
        <v>1980</v>
      </c>
      <c r="C4" s="9">
        <v>1990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10">
        <v>2020</v>
      </c>
    </row>
    <row r="5" spans="1:24" ht="15">
      <c r="A5" s="4" t="s">
        <v>6</v>
      </c>
      <c r="B5" s="53">
        <v>733.3</v>
      </c>
      <c r="C5" s="54">
        <v>842.3</v>
      </c>
      <c r="D5" s="54">
        <v>438.5</v>
      </c>
      <c r="E5" s="54">
        <v>424.8</v>
      </c>
      <c r="F5" s="54">
        <v>404.3</v>
      </c>
      <c r="G5" s="54">
        <v>369.5</v>
      </c>
      <c r="H5" s="54">
        <v>363.9</v>
      </c>
      <c r="I5" s="54">
        <v>369.1</v>
      </c>
      <c r="J5" s="54">
        <v>364.6</v>
      </c>
      <c r="K5" s="54">
        <v>350</v>
      </c>
      <c r="L5" s="54">
        <v>344.842</v>
      </c>
      <c r="M5" s="54">
        <v>300</v>
      </c>
      <c r="N5" s="54">
        <v>270.6</v>
      </c>
      <c r="O5" s="54">
        <v>229.06</v>
      </c>
      <c r="P5" s="54">
        <v>178</v>
      </c>
      <c r="Q5" s="54">
        <v>150</v>
      </c>
      <c r="R5" s="54">
        <v>140</v>
      </c>
      <c r="S5" s="54">
        <v>211</v>
      </c>
      <c r="T5" s="54">
        <v>104.822</v>
      </c>
      <c r="U5" s="54">
        <v>122.353</v>
      </c>
      <c r="V5" s="54">
        <v>82.15</v>
      </c>
      <c r="W5" s="54">
        <v>45.89</v>
      </c>
      <c r="X5" s="55">
        <v>85.475</v>
      </c>
    </row>
    <row r="6" spans="1:24" ht="15">
      <c r="A6" s="4" t="s">
        <v>29</v>
      </c>
      <c r="B6" s="50">
        <v>0</v>
      </c>
      <c r="C6" s="14">
        <v>0</v>
      </c>
      <c r="D6" s="14">
        <v>75</v>
      </c>
      <c r="E6" s="14">
        <v>63.84</v>
      </c>
      <c r="F6" s="14">
        <v>62.489</v>
      </c>
      <c r="G6" s="14">
        <v>133.554</v>
      </c>
      <c r="H6" s="14">
        <v>140.341</v>
      </c>
      <c r="I6" s="14">
        <v>124</v>
      </c>
      <c r="J6" s="14">
        <v>70.4</v>
      </c>
      <c r="K6" s="14">
        <v>74</v>
      </c>
      <c r="L6" s="14">
        <v>79.9</v>
      </c>
      <c r="M6" s="14">
        <v>147.7</v>
      </c>
      <c r="N6" s="14">
        <v>194</v>
      </c>
      <c r="O6" s="14">
        <v>77</v>
      </c>
      <c r="P6" s="14">
        <v>244</v>
      </c>
      <c r="Q6" s="14">
        <v>276</v>
      </c>
      <c r="R6" s="14">
        <v>310</v>
      </c>
      <c r="S6" s="14">
        <v>234.759</v>
      </c>
      <c r="T6" s="14">
        <v>223.291</v>
      </c>
      <c r="U6" s="14">
        <v>297.467</v>
      </c>
      <c r="V6" s="14">
        <v>279.513</v>
      </c>
      <c r="W6" s="14">
        <v>262.768</v>
      </c>
      <c r="X6" s="15">
        <v>315.177</v>
      </c>
    </row>
    <row r="7" spans="1:24" ht="15">
      <c r="A7" s="4" t="s">
        <v>13</v>
      </c>
      <c r="B7" s="50">
        <v>416.25</v>
      </c>
      <c r="C7" s="14">
        <v>157.199</v>
      </c>
      <c r="D7" s="14">
        <v>84.705</v>
      </c>
      <c r="E7" s="14">
        <v>112.945</v>
      </c>
      <c r="F7" s="14">
        <v>52.758</v>
      </c>
      <c r="G7" s="14">
        <v>146.6</v>
      </c>
      <c r="H7" s="14">
        <v>212</v>
      </c>
      <c r="I7" s="14">
        <v>86.957</v>
      </c>
      <c r="J7" s="14">
        <v>69.883</v>
      </c>
      <c r="K7" s="14">
        <v>93.141</v>
      </c>
      <c r="L7" s="14">
        <v>65</v>
      </c>
      <c r="M7" s="14">
        <v>65.343</v>
      </c>
      <c r="N7" s="14">
        <v>83.948</v>
      </c>
      <c r="O7" s="14">
        <v>62.8</v>
      </c>
      <c r="P7" s="14">
        <v>173</v>
      </c>
      <c r="Q7" s="14">
        <v>80</v>
      </c>
      <c r="R7" s="14">
        <v>114</v>
      </c>
      <c r="S7" s="14">
        <v>128.357</v>
      </c>
      <c r="T7" s="14">
        <v>65.755</v>
      </c>
      <c r="U7" s="14">
        <v>44.986</v>
      </c>
      <c r="V7" s="14">
        <v>26.709</v>
      </c>
      <c r="W7" s="14">
        <v>27.828</v>
      </c>
      <c r="X7" s="15">
        <v>50.414</v>
      </c>
    </row>
    <row r="8" spans="1:24" ht="15">
      <c r="A8" s="4" t="s">
        <v>3</v>
      </c>
      <c r="B8" s="50">
        <v>58</v>
      </c>
      <c r="C8" s="14">
        <v>83</v>
      </c>
      <c r="D8" s="14">
        <v>79.724</v>
      </c>
      <c r="E8" s="14">
        <v>71.63</v>
      </c>
      <c r="F8" s="14">
        <v>74.868</v>
      </c>
      <c r="G8" s="14">
        <v>86.199</v>
      </c>
      <c r="H8" s="14">
        <v>64.346</v>
      </c>
      <c r="I8" s="14">
        <v>66.167</v>
      </c>
      <c r="J8" s="14">
        <v>72.44</v>
      </c>
      <c r="K8" s="14">
        <v>69.404</v>
      </c>
      <c r="L8" s="14">
        <v>78.915</v>
      </c>
      <c r="M8" s="14">
        <v>66.976</v>
      </c>
      <c r="N8" s="14">
        <v>67.87</v>
      </c>
      <c r="O8" s="14">
        <v>51.52</v>
      </c>
      <c r="P8" s="14">
        <v>65</v>
      </c>
      <c r="Q8" s="14">
        <v>69</v>
      </c>
      <c r="R8" s="14">
        <v>68</v>
      </c>
      <c r="S8" s="14">
        <v>64.39</v>
      </c>
      <c r="T8" s="14">
        <v>62.48</v>
      </c>
      <c r="U8" s="14">
        <v>57.95</v>
      </c>
      <c r="V8" s="14">
        <v>63.25</v>
      </c>
      <c r="W8" s="14">
        <v>61.31</v>
      </c>
      <c r="X8" s="15">
        <v>51.27</v>
      </c>
    </row>
    <row r="9" spans="1:24" ht="15">
      <c r="A9" s="4" t="s">
        <v>5</v>
      </c>
      <c r="B9" s="50">
        <v>0.9</v>
      </c>
      <c r="C9" s="14">
        <v>23</v>
      </c>
      <c r="D9" s="14">
        <v>34.4</v>
      </c>
      <c r="E9" s="14">
        <v>53.4</v>
      </c>
      <c r="F9" s="14">
        <v>29.5</v>
      </c>
      <c r="G9" s="14">
        <v>22</v>
      </c>
      <c r="H9" s="14">
        <v>30.4</v>
      </c>
      <c r="I9" s="14">
        <v>47.8</v>
      </c>
      <c r="J9" s="14">
        <v>25.25</v>
      </c>
      <c r="K9" s="14">
        <v>74.3</v>
      </c>
      <c r="L9" s="14">
        <v>44.1</v>
      </c>
      <c r="M9" s="14">
        <v>96.968</v>
      </c>
      <c r="N9" s="14">
        <v>66.1</v>
      </c>
      <c r="O9" s="14">
        <v>79.256</v>
      </c>
      <c r="P9" s="14">
        <v>161</v>
      </c>
      <c r="Q9" s="14">
        <v>87</v>
      </c>
      <c r="R9" s="14">
        <v>94</v>
      </c>
      <c r="S9" s="14">
        <v>44.28</v>
      </c>
      <c r="T9" s="14">
        <v>79.956</v>
      </c>
      <c r="U9" s="14">
        <v>26.134</v>
      </c>
      <c r="V9" s="14">
        <v>34.799</v>
      </c>
      <c r="W9" s="14">
        <v>28.646</v>
      </c>
      <c r="X9" s="15">
        <v>27.349</v>
      </c>
    </row>
    <row r="10" spans="1:24" ht="15">
      <c r="A10" s="4" t="s">
        <v>7</v>
      </c>
      <c r="B10" s="50">
        <v>0</v>
      </c>
      <c r="C10" s="14">
        <v>0</v>
      </c>
      <c r="D10" s="14">
        <v>30</v>
      </c>
      <c r="E10" s="14">
        <v>19</v>
      </c>
      <c r="F10" s="14">
        <v>21</v>
      </c>
      <c r="G10" s="14">
        <v>19</v>
      </c>
      <c r="H10" s="14">
        <v>22</v>
      </c>
      <c r="I10" s="14">
        <v>21</v>
      </c>
      <c r="J10" s="14">
        <v>22</v>
      </c>
      <c r="K10" s="14">
        <v>21</v>
      </c>
      <c r="L10" s="14">
        <v>22</v>
      </c>
      <c r="M10" s="14">
        <v>23</v>
      </c>
      <c r="N10" s="14">
        <v>22.6</v>
      </c>
      <c r="O10" s="14">
        <v>22.056</v>
      </c>
      <c r="P10" s="14">
        <v>23</v>
      </c>
      <c r="Q10" s="14">
        <v>23</v>
      </c>
      <c r="R10" s="14">
        <v>23</v>
      </c>
      <c r="S10" s="14">
        <v>22.594</v>
      </c>
      <c r="T10" s="14">
        <v>22.754</v>
      </c>
      <c r="U10" s="14">
        <v>23.055</v>
      </c>
      <c r="V10" s="14">
        <v>22.557</v>
      </c>
      <c r="W10" s="14">
        <v>22.64</v>
      </c>
      <c r="X10" s="15">
        <v>22.724</v>
      </c>
    </row>
    <row r="11" spans="1:24" ht="15">
      <c r="A11" s="4" t="s">
        <v>30</v>
      </c>
      <c r="B11" s="50">
        <v>0</v>
      </c>
      <c r="C11" s="14">
        <v>0</v>
      </c>
      <c r="D11" s="14">
        <v>16.924</v>
      </c>
      <c r="E11" s="14">
        <v>10.638</v>
      </c>
      <c r="F11" s="14">
        <v>8.72</v>
      </c>
      <c r="G11" s="14">
        <v>17.032</v>
      </c>
      <c r="H11" s="14">
        <v>25.293</v>
      </c>
      <c r="I11" s="14">
        <v>18.492</v>
      </c>
      <c r="J11" s="14">
        <v>15.969</v>
      </c>
      <c r="K11" s="14">
        <v>14.506</v>
      </c>
      <c r="L11" s="14">
        <v>15.626</v>
      </c>
      <c r="M11" s="14">
        <v>15.902</v>
      </c>
      <c r="N11" s="14">
        <v>15</v>
      </c>
      <c r="O11" s="14">
        <v>12.162</v>
      </c>
      <c r="P11" s="14">
        <v>13</v>
      </c>
      <c r="Q11" s="14">
        <v>14</v>
      </c>
      <c r="R11" s="14">
        <v>12</v>
      </c>
      <c r="S11" s="14">
        <v>13.824</v>
      </c>
      <c r="T11" s="14">
        <v>14.191</v>
      </c>
      <c r="U11" s="14">
        <v>13.272</v>
      </c>
      <c r="V11" s="14">
        <v>12.573</v>
      </c>
      <c r="W11" s="14">
        <v>12.414</v>
      </c>
      <c r="X11" s="15">
        <v>9.836</v>
      </c>
    </row>
    <row r="12" spans="1:24" ht="15">
      <c r="A12" s="4" t="s">
        <v>31</v>
      </c>
      <c r="B12" s="50">
        <v>0</v>
      </c>
      <c r="C12" s="14">
        <v>0</v>
      </c>
      <c r="D12" s="14">
        <v>16.677</v>
      </c>
      <c r="E12" s="14">
        <v>19.17</v>
      </c>
      <c r="F12" s="14">
        <v>19.177</v>
      </c>
      <c r="G12" s="14">
        <v>20.222</v>
      </c>
      <c r="H12" s="14">
        <v>21.996</v>
      </c>
      <c r="I12" s="14">
        <v>23.019</v>
      </c>
      <c r="J12" s="14">
        <v>21.824</v>
      </c>
      <c r="K12" s="14">
        <v>23.845</v>
      </c>
      <c r="L12" s="14">
        <v>23.285</v>
      </c>
      <c r="M12" s="14">
        <v>23.737</v>
      </c>
      <c r="N12" s="14">
        <v>14.9</v>
      </c>
      <c r="O12" s="14">
        <v>23.935</v>
      </c>
      <c r="P12" s="14">
        <v>24</v>
      </c>
      <c r="Q12" s="14">
        <v>24</v>
      </c>
      <c r="R12" s="14">
        <v>0</v>
      </c>
      <c r="S12" s="14">
        <v>26.946</v>
      </c>
      <c r="T12" s="14">
        <v>27.821</v>
      </c>
      <c r="U12" s="14">
        <v>28.299</v>
      </c>
      <c r="V12" s="14">
        <v>25.235</v>
      </c>
      <c r="W12" s="14">
        <v>25.098</v>
      </c>
      <c r="X12" s="15">
        <v>25.17</v>
      </c>
    </row>
    <row r="13" spans="1:24" ht="15">
      <c r="A13" s="4" t="s">
        <v>17</v>
      </c>
      <c r="B13" s="50">
        <v>0.5</v>
      </c>
      <c r="C13" s="14">
        <v>0.146</v>
      </c>
      <c r="D13" s="14">
        <v>0.03</v>
      </c>
      <c r="E13" s="14">
        <v>0.035</v>
      </c>
      <c r="F13" s="14">
        <v>0.04</v>
      </c>
      <c r="G13" s="14">
        <v>0.25</v>
      </c>
      <c r="H13" s="14">
        <v>0.165</v>
      </c>
      <c r="I13" s="14">
        <v>0.173</v>
      </c>
      <c r="J13" s="14">
        <v>0.43</v>
      </c>
      <c r="K13" s="14">
        <v>1.694</v>
      </c>
      <c r="L13" s="14">
        <v>5.385</v>
      </c>
      <c r="M13" s="14">
        <v>21.515</v>
      </c>
      <c r="N13" s="14">
        <v>13.498</v>
      </c>
      <c r="O13" s="14">
        <v>13.167</v>
      </c>
      <c r="P13" s="14">
        <v>15</v>
      </c>
      <c r="Q13" s="14">
        <v>29</v>
      </c>
      <c r="R13" s="14">
        <v>44</v>
      </c>
      <c r="S13" s="14">
        <v>42.793</v>
      </c>
      <c r="T13" s="14">
        <v>39.352</v>
      </c>
      <c r="U13" s="14">
        <v>27.376</v>
      </c>
      <c r="V13" s="14">
        <v>24.693</v>
      </c>
      <c r="W13" s="14">
        <v>15.86</v>
      </c>
      <c r="X13" s="15">
        <v>15.114</v>
      </c>
    </row>
    <row r="14" spans="1:24" ht="15">
      <c r="A14" s="4" t="s">
        <v>32</v>
      </c>
      <c r="B14" s="50">
        <v>18.333</v>
      </c>
      <c r="C14" s="14">
        <v>18.515</v>
      </c>
      <c r="D14" s="14">
        <v>14</v>
      </c>
      <c r="E14" s="14">
        <v>3.6</v>
      </c>
      <c r="F14" s="14">
        <v>35</v>
      </c>
      <c r="G14" s="14">
        <v>41.5</v>
      </c>
      <c r="H14" s="14">
        <v>45</v>
      </c>
      <c r="I14" s="14">
        <v>45</v>
      </c>
      <c r="J14" s="14">
        <v>44.1</v>
      </c>
      <c r="K14" s="14">
        <v>35</v>
      </c>
      <c r="L14" s="14">
        <v>39</v>
      </c>
      <c r="M14" s="14">
        <v>12.1</v>
      </c>
      <c r="N14" s="14">
        <v>7.8</v>
      </c>
      <c r="O14" s="14">
        <v>10.404</v>
      </c>
      <c r="P14" s="14">
        <v>10</v>
      </c>
      <c r="Q14" s="14">
        <v>8</v>
      </c>
      <c r="R14" s="14">
        <v>8</v>
      </c>
      <c r="S14" s="14">
        <v>4.634</v>
      </c>
      <c r="T14" s="14">
        <v>4.394</v>
      </c>
      <c r="U14" s="14">
        <v>4.656</v>
      </c>
      <c r="V14" s="14">
        <v>6.2</v>
      </c>
      <c r="W14" s="14">
        <v>6.289</v>
      </c>
      <c r="X14" s="15">
        <v>6.195</v>
      </c>
    </row>
    <row r="15" spans="1:24" ht="15.75" thickBot="1">
      <c r="A15" s="4" t="s">
        <v>14</v>
      </c>
      <c r="B15" s="52">
        <v>95.065</v>
      </c>
      <c r="C15" s="51">
        <v>82.859</v>
      </c>
      <c r="D15" s="51">
        <v>35.849</v>
      </c>
      <c r="E15" s="51">
        <v>23.084</v>
      </c>
      <c r="F15" s="51">
        <v>20.827</v>
      </c>
      <c r="G15" s="51">
        <v>34.232</v>
      </c>
      <c r="H15" s="51">
        <v>40.52</v>
      </c>
      <c r="I15" s="51">
        <v>35.931</v>
      </c>
      <c r="J15" s="51">
        <v>23.557</v>
      </c>
      <c r="K15" s="51">
        <v>26.914</v>
      </c>
      <c r="L15" s="51">
        <v>23.106</v>
      </c>
      <c r="M15" s="51">
        <v>20.61</v>
      </c>
      <c r="N15" s="51">
        <v>15.889</v>
      </c>
      <c r="O15" s="51">
        <v>0</v>
      </c>
      <c r="P15" s="51">
        <v>221</v>
      </c>
      <c r="Q15" s="51">
        <v>45</v>
      </c>
      <c r="R15" s="51">
        <v>192</v>
      </c>
      <c r="S15" s="51">
        <v>296</v>
      </c>
      <c r="T15" s="51">
        <v>495</v>
      </c>
      <c r="U15" s="51">
        <v>195.287</v>
      </c>
      <c r="V15" s="51">
        <f>V16-578</f>
        <v>76.34699999999998</v>
      </c>
      <c r="W15" s="51">
        <f>W16-509</f>
        <v>138.96699999999998</v>
      </c>
      <c r="X15" s="56">
        <f>X16-609</f>
        <v>207.69899999999996</v>
      </c>
    </row>
    <row r="16" spans="1:24" ht="15.75" thickBot="1">
      <c r="A16" s="2" t="s">
        <v>15</v>
      </c>
      <c r="B16" s="35">
        <v>1322.348</v>
      </c>
      <c r="C16" s="16">
        <v>1207.019</v>
      </c>
      <c r="D16" s="16">
        <v>825.809</v>
      </c>
      <c r="E16" s="16">
        <v>802.142</v>
      </c>
      <c r="F16" s="16">
        <v>728.679</v>
      </c>
      <c r="G16" s="16">
        <v>890.089</v>
      </c>
      <c r="H16" s="16">
        <v>965.961</v>
      </c>
      <c r="I16" s="16">
        <v>837.639</v>
      </c>
      <c r="J16" s="16">
        <v>730.453</v>
      </c>
      <c r="K16" s="16">
        <v>783.804</v>
      </c>
      <c r="L16" s="16">
        <v>741.159</v>
      </c>
      <c r="M16" s="16">
        <v>793.851</v>
      </c>
      <c r="N16" s="16">
        <v>772.205</v>
      </c>
      <c r="O16" s="16">
        <v>600.44</v>
      </c>
      <c r="P16" s="16">
        <v>1127</v>
      </c>
      <c r="Q16" s="16">
        <v>805</v>
      </c>
      <c r="R16" s="16">
        <v>1005</v>
      </c>
      <c r="S16" s="16">
        <v>1089.577</v>
      </c>
      <c r="T16" s="16">
        <v>1139.816</v>
      </c>
      <c r="U16" s="16">
        <v>840.835</v>
      </c>
      <c r="V16" s="16">
        <v>654.347</v>
      </c>
      <c r="W16" s="16">
        <v>647.967</v>
      </c>
      <c r="X16" s="17">
        <v>816.699</v>
      </c>
    </row>
    <row r="17" ht="15">
      <c r="A17" s="6"/>
    </row>
    <row r="18" ht="15.75" thickBot="1">
      <c r="A18" s="6" t="s">
        <v>33</v>
      </c>
    </row>
    <row r="19" spans="1:24" ht="15.75" thickBot="1">
      <c r="A19" s="2" t="s">
        <v>2</v>
      </c>
      <c r="B19" s="11">
        <v>1980</v>
      </c>
      <c r="C19" s="9">
        <v>1990</v>
      </c>
      <c r="D19" s="9">
        <v>2000</v>
      </c>
      <c r="E19" s="9">
        <v>2001</v>
      </c>
      <c r="F19" s="9">
        <v>2002</v>
      </c>
      <c r="G19" s="9">
        <v>2003</v>
      </c>
      <c r="H19" s="9">
        <v>2004</v>
      </c>
      <c r="I19" s="9">
        <v>2005</v>
      </c>
      <c r="J19" s="9">
        <v>2006</v>
      </c>
      <c r="K19" s="9">
        <v>2007</v>
      </c>
      <c r="L19" s="9">
        <v>2008</v>
      </c>
      <c r="M19" s="9">
        <v>2009</v>
      </c>
      <c r="N19" s="9">
        <v>2010</v>
      </c>
      <c r="O19" s="9">
        <v>2011</v>
      </c>
      <c r="P19" s="9">
        <v>2012</v>
      </c>
      <c r="Q19" s="9">
        <v>2013</v>
      </c>
      <c r="R19" s="9">
        <v>2014</v>
      </c>
      <c r="S19" s="9">
        <v>2015</v>
      </c>
      <c r="T19" s="9">
        <v>2016</v>
      </c>
      <c r="U19" s="9">
        <v>2017</v>
      </c>
      <c r="V19" s="9">
        <v>2018</v>
      </c>
      <c r="W19" s="9">
        <v>2019</v>
      </c>
      <c r="X19" s="10">
        <v>2020</v>
      </c>
    </row>
    <row r="20" spans="1:24" ht="15">
      <c r="A20" s="4" t="s">
        <v>17</v>
      </c>
      <c r="B20" s="25">
        <v>1.07</v>
      </c>
      <c r="C20" s="26">
        <v>0.8493</v>
      </c>
      <c r="D20" s="26">
        <v>0.6</v>
      </c>
      <c r="E20" s="26">
        <v>0.7143</v>
      </c>
      <c r="F20" s="26">
        <v>0.625</v>
      </c>
      <c r="G20" s="26">
        <v>0.68</v>
      </c>
      <c r="H20" s="26">
        <v>0.9091</v>
      </c>
      <c r="I20" s="26">
        <v>1.2428</v>
      </c>
      <c r="J20" s="26">
        <v>0.9186</v>
      </c>
      <c r="K20" s="26">
        <v>1.3459</v>
      </c>
      <c r="L20" s="26">
        <v>1.3125</v>
      </c>
      <c r="M20" s="26">
        <v>0.9331</v>
      </c>
      <c r="N20" s="26">
        <v>1.9262</v>
      </c>
      <c r="O20" s="26">
        <v>1.3844</v>
      </c>
      <c r="P20" s="26">
        <v>1.2</v>
      </c>
      <c r="Q20" s="26">
        <v>1.5</v>
      </c>
      <c r="R20" s="26">
        <v>1.3</v>
      </c>
      <c r="S20" s="26">
        <v>1.6358</v>
      </c>
      <c r="T20" s="26">
        <v>1.4739</v>
      </c>
      <c r="U20" s="26">
        <v>1.8264</v>
      </c>
      <c r="V20" s="63">
        <v>1.4174</v>
      </c>
      <c r="W20" s="63">
        <v>1.3798</v>
      </c>
      <c r="X20" s="64">
        <v>1.4109</v>
      </c>
    </row>
    <row r="21" spans="1:24" ht="15">
      <c r="A21" s="4" t="s">
        <v>3</v>
      </c>
      <c r="B21" s="24">
        <v>1.8103</v>
      </c>
      <c r="C21" s="18">
        <v>1.4458</v>
      </c>
      <c r="D21" s="18">
        <v>1.6075</v>
      </c>
      <c r="E21" s="18">
        <v>1.5215</v>
      </c>
      <c r="F21" s="18">
        <v>1.6088</v>
      </c>
      <c r="G21" s="18">
        <v>1.4458</v>
      </c>
      <c r="H21" s="18">
        <v>1.349</v>
      </c>
      <c r="I21" s="18">
        <v>1.5013</v>
      </c>
      <c r="J21" s="18">
        <v>1.2333</v>
      </c>
      <c r="K21" s="18">
        <v>1.3767</v>
      </c>
      <c r="L21" s="18">
        <v>1.7843</v>
      </c>
      <c r="M21" s="18">
        <v>1.6387</v>
      </c>
      <c r="N21" s="18">
        <v>1.4793</v>
      </c>
      <c r="O21" s="18">
        <v>1.4938</v>
      </c>
      <c r="P21" s="18">
        <v>1.2</v>
      </c>
      <c r="Q21" s="18">
        <v>1.3</v>
      </c>
      <c r="R21" s="18">
        <v>1.3</v>
      </c>
      <c r="S21" s="18">
        <v>1.5092</v>
      </c>
      <c r="T21" s="18">
        <v>1.5978</v>
      </c>
      <c r="U21" s="18">
        <v>1.4081</v>
      </c>
      <c r="V21" s="65">
        <v>1.6944</v>
      </c>
      <c r="W21" s="65">
        <v>1.4272</v>
      </c>
      <c r="X21" s="66">
        <v>1.3076</v>
      </c>
    </row>
    <row r="22" spans="1:24" ht="15">
      <c r="A22" s="4" t="s">
        <v>7</v>
      </c>
      <c r="B22" s="24">
        <v>0</v>
      </c>
      <c r="C22" s="18">
        <v>0</v>
      </c>
      <c r="D22" s="18">
        <v>1.3</v>
      </c>
      <c r="E22" s="18">
        <v>1.5789</v>
      </c>
      <c r="F22" s="18">
        <v>1.5238</v>
      </c>
      <c r="G22" s="18">
        <v>1.4737</v>
      </c>
      <c r="H22" s="18">
        <v>1.3636</v>
      </c>
      <c r="I22" s="18">
        <v>1.5238</v>
      </c>
      <c r="J22" s="18">
        <v>1.3636</v>
      </c>
      <c r="K22" s="18">
        <v>1.5238</v>
      </c>
      <c r="L22" s="18">
        <v>1.4773</v>
      </c>
      <c r="M22" s="18">
        <v>1.4783</v>
      </c>
      <c r="N22" s="18">
        <v>1.469</v>
      </c>
      <c r="O22" s="18">
        <v>1.5736</v>
      </c>
      <c r="P22" s="18">
        <v>1.5</v>
      </c>
      <c r="Q22" s="18">
        <v>1.5</v>
      </c>
      <c r="R22" s="18">
        <v>1.5</v>
      </c>
      <c r="S22" s="18">
        <v>1.4352</v>
      </c>
      <c r="T22" s="18">
        <v>1.4325</v>
      </c>
      <c r="U22" s="18">
        <v>1.429</v>
      </c>
      <c r="V22" s="65">
        <v>1.4659</v>
      </c>
      <c r="W22" s="65">
        <v>1.468</v>
      </c>
      <c r="X22" s="66">
        <v>1.47</v>
      </c>
    </row>
    <row r="23" spans="1:24" ht="15">
      <c r="A23" s="4" t="s">
        <v>9</v>
      </c>
      <c r="B23" s="24">
        <v>0</v>
      </c>
      <c r="C23" s="18">
        <v>0.3019</v>
      </c>
      <c r="D23" s="18">
        <v>1.3958</v>
      </c>
      <c r="E23" s="18">
        <v>1.2083</v>
      </c>
      <c r="F23" s="18">
        <v>0.6875</v>
      </c>
      <c r="G23" s="18">
        <v>1</v>
      </c>
      <c r="H23" s="18">
        <v>1.5251</v>
      </c>
      <c r="I23" s="18">
        <v>1.286</v>
      </c>
      <c r="J23" s="18">
        <v>1.2524</v>
      </c>
      <c r="K23" s="18">
        <v>1.0782</v>
      </c>
      <c r="L23" s="18">
        <v>1.354</v>
      </c>
      <c r="M23" s="18">
        <v>1.3406</v>
      </c>
      <c r="N23" s="18">
        <v>1.32</v>
      </c>
      <c r="O23" s="18">
        <v>1.3619</v>
      </c>
      <c r="P23" s="18">
        <v>1.3</v>
      </c>
      <c r="Q23" s="18">
        <v>1.3</v>
      </c>
      <c r="R23" s="18">
        <v>1.3</v>
      </c>
      <c r="S23" s="18">
        <v>0</v>
      </c>
      <c r="T23" s="18">
        <v>0</v>
      </c>
      <c r="U23" s="18">
        <v>0</v>
      </c>
      <c r="V23" s="65">
        <v>0</v>
      </c>
      <c r="W23" s="65">
        <v>0</v>
      </c>
      <c r="X23" s="66">
        <v>0</v>
      </c>
    </row>
    <row r="24" spans="1:24" ht="15">
      <c r="A24" s="4" t="s">
        <v>13</v>
      </c>
      <c r="B24" s="24">
        <v>1.1524</v>
      </c>
      <c r="C24" s="18">
        <v>1.0139</v>
      </c>
      <c r="D24" s="18">
        <v>1.1385</v>
      </c>
      <c r="E24" s="18">
        <v>0.9868</v>
      </c>
      <c r="F24" s="18">
        <v>1.0018</v>
      </c>
      <c r="G24" s="18">
        <v>1.3683</v>
      </c>
      <c r="H24" s="18">
        <v>1.089</v>
      </c>
      <c r="I24" s="18">
        <v>1.0858</v>
      </c>
      <c r="J24" s="18">
        <v>1.0523</v>
      </c>
      <c r="K24" s="18">
        <v>1.2168</v>
      </c>
      <c r="L24" s="18">
        <v>1.4833</v>
      </c>
      <c r="M24" s="18">
        <v>1.1746</v>
      </c>
      <c r="N24" s="18">
        <v>1.1564</v>
      </c>
      <c r="O24" s="18">
        <v>2.0847</v>
      </c>
      <c r="P24" s="18">
        <v>1.4</v>
      </c>
      <c r="Q24" s="18">
        <v>1.1</v>
      </c>
      <c r="R24" s="18">
        <v>1.2</v>
      </c>
      <c r="S24" s="18">
        <v>0.9847</v>
      </c>
      <c r="T24" s="18">
        <v>1.8518</v>
      </c>
      <c r="U24" s="18">
        <v>1.5647</v>
      </c>
      <c r="V24" s="65">
        <v>2.1968</v>
      </c>
      <c r="W24" s="65">
        <v>1.8562</v>
      </c>
      <c r="X24" s="66">
        <v>1.7216</v>
      </c>
    </row>
    <row r="25" spans="1:24" ht="15">
      <c r="A25" s="4" t="s">
        <v>30</v>
      </c>
      <c r="B25" s="24">
        <v>0</v>
      </c>
      <c r="C25" s="18">
        <v>0</v>
      </c>
      <c r="D25" s="18">
        <v>0.6429</v>
      </c>
      <c r="E25" s="18">
        <v>0.7611</v>
      </c>
      <c r="F25" s="18">
        <v>0.8037</v>
      </c>
      <c r="G25" s="18">
        <v>0.8999</v>
      </c>
      <c r="H25" s="18">
        <v>0.89</v>
      </c>
      <c r="I25" s="18">
        <v>0.824</v>
      </c>
      <c r="J25" s="18">
        <v>0.8169</v>
      </c>
      <c r="K25" s="18">
        <v>0.8299</v>
      </c>
      <c r="L25" s="18">
        <v>0.8211</v>
      </c>
      <c r="M25" s="18">
        <v>0.9204</v>
      </c>
      <c r="N25" s="18">
        <v>0.9333</v>
      </c>
      <c r="O25" s="18">
        <v>0.8971</v>
      </c>
      <c r="P25" s="18">
        <v>0.9</v>
      </c>
      <c r="Q25" s="18">
        <v>0.9</v>
      </c>
      <c r="R25" s="18">
        <v>0.8</v>
      </c>
      <c r="S25" s="18">
        <v>0.9844</v>
      </c>
      <c r="T25" s="18">
        <v>0.7791</v>
      </c>
      <c r="U25" s="18">
        <v>0.8905</v>
      </c>
      <c r="V25" s="65">
        <v>0.9776</v>
      </c>
      <c r="W25" s="65">
        <v>0.9968</v>
      </c>
      <c r="X25" s="66">
        <v>1.0035</v>
      </c>
    </row>
    <row r="26" spans="1:24" ht="15">
      <c r="A26" s="4" t="s">
        <v>34</v>
      </c>
      <c r="B26" s="24">
        <v>0</v>
      </c>
      <c r="C26" s="18">
        <v>0</v>
      </c>
      <c r="D26" s="18">
        <v>0.6083</v>
      </c>
      <c r="E26" s="18">
        <v>0.6024</v>
      </c>
      <c r="F26" s="18">
        <v>0.7317</v>
      </c>
      <c r="G26" s="18">
        <v>0.6003</v>
      </c>
      <c r="H26" s="18">
        <v>0.7246</v>
      </c>
      <c r="I26" s="18">
        <v>0.6717</v>
      </c>
      <c r="J26" s="18">
        <v>0.6718</v>
      </c>
      <c r="K26" s="18">
        <v>0.8584</v>
      </c>
      <c r="L26" s="18">
        <v>0.8973</v>
      </c>
      <c r="M26" s="18">
        <v>0.707</v>
      </c>
      <c r="N26" s="18">
        <v>0.9026</v>
      </c>
      <c r="O26" s="18">
        <v>0.923</v>
      </c>
      <c r="P26" s="18">
        <v>1.1</v>
      </c>
      <c r="Q26" s="18">
        <v>1</v>
      </c>
      <c r="R26" s="18">
        <v>0.8</v>
      </c>
      <c r="S26" s="18">
        <v>1.0079</v>
      </c>
      <c r="T26" s="18">
        <v>1.1805</v>
      </c>
      <c r="U26" s="18">
        <v>1.1381</v>
      </c>
      <c r="V26" s="65">
        <v>1.2389</v>
      </c>
      <c r="W26" s="65">
        <v>1.2263</v>
      </c>
      <c r="X26" s="66">
        <v>1.2562</v>
      </c>
    </row>
    <row r="27" spans="1:24" ht="15">
      <c r="A27" s="4" t="s">
        <v>35</v>
      </c>
      <c r="B27" s="24">
        <v>1.0901</v>
      </c>
      <c r="C27" s="18">
        <v>0.5212</v>
      </c>
      <c r="D27" s="18">
        <v>0.7213</v>
      </c>
      <c r="E27" s="18">
        <v>0.7321</v>
      </c>
      <c r="F27" s="18">
        <v>0.7705</v>
      </c>
      <c r="G27" s="18">
        <v>0.7</v>
      </c>
      <c r="H27" s="18">
        <v>0.7292</v>
      </c>
      <c r="I27" s="18">
        <v>0.8085</v>
      </c>
      <c r="J27" s="18">
        <v>0.8085</v>
      </c>
      <c r="K27" s="18">
        <v>0.8448</v>
      </c>
      <c r="L27" s="18">
        <v>0.9091</v>
      </c>
      <c r="M27" s="18">
        <v>0.8904</v>
      </c>
      <c r="N27" s="18">
        <v>0.8654</v>
      </c>
      <c r="O27" s="18">
        <v>0.8718</v>
      </c>
      <c r="P27" s="18">
        <v>0.8</v>
      </c>
      <c r="Q27" s="18">
        <v>0.9</v>
      </c>
      <c r="R27" s="18">
        <v>1</v>
      </c>
      <c r="S27" s="18">
        <v>1.0476</v>
      </c>
      <c r="T27" s="18">
        <v>1.0509</v>
      </c>
      <c r="U27" s="18">
        <v>1.0922</v>
      </c>
      <c r="V27" s="65">
        <v>0</v>
      </c>
      <c r="W27" s="65">
        <v>0</v>
      </c>
      <c r="X27" s="66">
        <v>0</v>
      </c>
    </row>
    <row r="28" spans="1:24" ht="15">
      <c r="A28" s="4" t="s">
        <v>36</v>
      </c>
      <c r="B28" s="24">
        <v>0.9848</v>
      </c>
      <c r="C28" s="18">
        <v>1.0289</v>
      </c>
      <c r="D28" s="18">
        <v>2.0891</v>
      </c>
      <c r="E28" s="18">
        <v>0.8095</v>
      </c>
      <c r="F28" s="18">
        <v>0.6719</v>
      </c>
      <c r="G28" s="18">
        <v>0.7347</v>
      </c>
      <c r="H28" s="18">
        <v>0.8108</v>
      </c>
      <c r="I28" s="18">
        <v>0.375</v>
      </c>
      <c r="J28" s="18">
        <v>0.859</v>
      </c>
      <c r="K28" s="18">
        <v>0.5217</v>
      </c>
      <c r="L28" s="18">
        <v>0.6</v>
      </c>
      <c r="M28" s="18">
        <v>0.6364</v>
      </c>
      <c r="N28" s="18">
        <v>0.8333</v>
      </c>
      <c r="O28" s="18">
        <v>0.6719</v>
      </c>
      <c r="P28" s="18">
        <v>0.6</v>
      </c>
      <c r="Q28" s="18">
        <v>0.6</v>
      </c>
      <c r="R28" s="18">
        <v>0.5</v>
      </c>
      <c r="S28" s="18">
        <v>0.7918</v>
      </c>
      <c r="T28" s="18">
        <v>0.8113</v>
      </c>
      <c r="U28" s="18">
        <v>0.7559</v>
      </c>
      <c r="V28" s="65">
        <v>0</v>
      </c>
      <c r="W28" s="65">
        <v>0</v>
      </c>
      <c r="X28" s="66">
        <v>0</v>
      </c>
    </row>
    <row r="29" spans="1:24" ht="15.75" thickBot="1">
      <c r="A29" s="4" t="s">
        <v>37</v>
      </c>
      <c r="B29" s="27">
        <v>0</v>
      </c>
      <c r="C29" s="20">
        <v>0</v>
      </c>
      <c r="D29" s="20">
        <v>0.1991</v>
      </c>
      <c r="E29" s="20">
        <v>0.2766</v>
      </c>
      <c r="F29" s="20">
        <v>0.4783</v>
      </c>
      <c r="G29" s="20">
        <v>0.3356</v>
      </c>
      <c r="H29" s="20">
        <v>0.2857</v>
      </c>
      <c r="I29" s="20">
        <v>0.6889</v>
      </c>
      <c r="J29" s="20">
        <v>0.4194</v>
      </c>
      <c r="K29" s="20">
        <v>0.2667</v>
      </c>
      <c r="L29" s="20">
        <v>0.4234</v>
      </c>
      <c r="M29" s="20">
        <v>0.4375</v>
      </c>
      <c r="N29" s="20">
        <v>0.675</v>
      </c>
      <c r="O29" s="20">
        <v>0.7817</v>
      </c>
      <c r="P29" s="20">
        <v>0.6</v>
      </c>
      <c r="Q29" s="20">
        <v>0.6</v>
      </c>
      <c r="R29" s="20">
        <v>0.7</v>
      </c>
      <c r="S29" s="20">
        <v>0.6415</v>
      </c>
      <c r="T29" s="20">
        <v>0.6664</v>
      </c>
      <c r="U29" s="20">
        <v>0.6827</v>
      </c>
      <c r="V29" s="67">
        <v>0.4596</v>
      </c>
      <c r="W29" s="67">
        <v>0.7591</v>
      </c>
      <c r="X29" s="68">
        <v>0.5523</v>
      </c>
    </row>
    <row r="30" spans="1:24" ht="15.75" thickBot="1">
      <c r="A30" s="12" t="s">
        <v>24</v>
      </c>
      <c r="B30" s="21">
        <v>0.855425</v>
      </c>
      <c r="C30" s="22">
        <v>0.7526916666666666</v>
      </c>
      <c r="D30" s="22">
        <v>0.78485</v>
      </c>
      <c r="E30" s="22">
        <v>0.728225</v>
      </c>
      <c r="F30" s="22">
        <v>0.7514350000000001</v>
      </c>
      <c r="G30" s="22">
        <v>0.736785</v>
      </c>
      <c r="H30" s="22">
        <v>0.769875</v>
      </c>
      <c r="I30" s="22">
        <v>0.80898</v>
      </c>
      <c r="J30" s="22">
        <v>0.746505</v>
      </c>
      <c r="K30" s="22">
        <v>0.750635</v>
      </c>
      <c r="L30" s="22">
        <v>0.8340350000000001</v>
      </c>
      <c r="M30" s="22">
        <v>0.7910699999999999</v>
      </c>
      <c r="N30" s="22">
        <v>0.8323200000000001</v>
      </c>
      <c r="O30" s="22">
        <v>0.87284</v>
      </c>
      <c r="P30" s="22">
        <v>0.8</v>
      </c>
      <c r="Q30" s="22">
        <v>0.7</v>
      </c>
      <c r="R30" s="22">
        <v>0.8</v>
      </c>
      <c r="S30" s="22">
        <v>0.7563</v>
      </c>
      <c r="T30" s="22">
        <v>0.832</v>
      </c>
      <c r="U30" s="22">
        <v>1.0435007575757576</v>
      </c>
      <c r="V30" s="69">
        <v>0.9289</v>
      </c>
      <c r="W30" s="69">
        <v>0.9036</v>
      </c>
      <c r="X30" s="70">
        <v>0.7996</v>
      </c>
    </row>
    <row r="31" ht="15">
      <c r="A31" s="6"/>
    </row>
    <row r="32" ht="15.75" thickBot="1">
      <c r="A32" s="6" t="s">
        <v>38</v>
      </c>
    </row>
    <row r="33" spans="1:24" ht="15.75" thickBot="1">
      <c r="A33" s="2" t="s">
        <v>2</v>
      </c>
      <c r="B33" s="11">
        <v>1980</v>
      </c>
      <c r="C33" s="9">
        <v>1990</v>
      </c>
      <c r="D33" s="9">
        <v>2000</v>
      </c>
      <c r="E33" s="9">
        <v>2001</v>
      </c>
      <c r="F33" s="9">
        <v>2002</v>
      </c>
      <c r="G33" s="9">
        <v>2003</v>
      </c>
      <c r="H33" s="9">
        <v>2004</v>
      </c>
      <c r="I33" s="9">
        <v>2005</v>
      </c>
      <c r="J33" s="9">
        <v>2006</v>
      </c>
      <c r="K33" s="9">
        <v>2007</v>
      </c>
      <c r="L33" s="9">
        <v>2008</v>
      </c>
      <c r="M33" s="9">
        <v>2009</v>
      </c>
      <c r="N33" s="9">
        <v>2010</v>
      </c>
      <c r="O33" s="9">
        <v>2011</v>
      </c>
      <c r="P33" s="9">
        <v>2012</v>
      </c>
      <c r="Q33" s="9">
        <v>2013</v>
      </c>
      <c r="R33" s="9">
        <v>2014</v>
      </c>
      <c r="S33" s="9">
        <v>2015</v>
      </c>
      <c r="T33" s="9">
        <v>2016</v>
      </c>
      <c r="U33" s="9">
        <v>2017</v>
      </c>
      <c r="V33" s="9">
        <v>2018</v>
      </c>
      <c r="W33" s="9">
        <v>2019</v>
      </c>
      <c r="X33" s="10">
        <v>2020</v>
      </c>
    </row>
    <row r="34" spans="1:24" ht="15">
      <c r="A34" s="4" t="s">
        <v>6</v>
      </c>
      <c r="B34" s="53">
        <v>279.4</v>
      </c>
      <c r="C34" s="54">
        <v>486.5</v>
      </c>
      <c r="D34" s="54">
        <v>260.4</v>
      </c>
      <c r="E34" s="54">
        <v>202</v>
      </c>
      <c r="F34" s="54">
        <v>230</v>
      </c>
      <c r="G34" s="54">
        <v>178.5</v>
      </c>
      <c r="H34" s="54">
        <v>134.9</v>
      </c>
      <c r="I34" s="54">
        <v>173.6</v>
      </c>
      <c r="J34" s="54">
        <v>228.6</v>
      </c>
      <c r="K34" s="54">
        <v>240</v>
      </c>
      <c r="L34" s="54">
        <v>225</v>
      </c>
      <c r="M34" s="54">
        <v>189</v>
      </c>
      <c r="N34" s="54">
        <v>171</v>
      </c>
      <c r="O34" s="54">
        <v>150</v>
      </c>
      <c r="P34" s="54">
        <v>145</v>
      </c>
      <c r="Q34" s="54">
        <v>109</v>
      </c>
      <c r="R34" s="54">
        <v>113</v>
      </c>
      <c r="S34" s="54">
        <v>90</v>
      </c>
      <c r="T34" s="54">
        <v>53</v>
      </c>
      <c r="U34" s="54">
        <v>47</v>
      </c>
      <c r="V34" s="54">
        <v>55.28</v>
      </c>
      <c r="W34" s="54">
        <v>24.64</v>
      </c>
      <c r="X34" s="55">
        <v>44</v>
      </c>
    </row>
    <row r="35" spans="1:24" ht="15">
      <c r="A35" s="4" t="s">
        <v>29</v>
      </c>
      <c r="B35" s="50">
        <v>0</v>
      </c>
      <c r="C35" s="14">
        <v>0</v>
      </c>
      <c r="D35" s="14">
        <v>25.35</v>
      </c>
      <c r="E35" s="14">
        <v>25</v>
      </c>
      <c r="F35" s="14">
        <v>37.92</v>
      </c>
      <c r="G35" s="14">
        <v>94.802</v>
      </c>
      <c r="H35" s="14">
        <v>76.105</v>
      </c>
      <c r="I35" s="14">
        <v>61.7</v>
      </c>
      <c r="J35" s="14">
        <v>45.7</v>
      </c>
      <c r="K35" s="14">
        <v>43.94</v>
      </c>
      <c r="L35" s="14">
        <v>45.74</v>
      </c>
      <c r="M35" s="14">
        <v>84.1</v>
      </c>
      <c r="N35" s="14">
        <v>122.24</v>
      </c>
      <c r="O35" s="14">
        <v>82</v>
      </c>
      <c r="P35" s="14">
        <v>127</v>
      </c>
      <c r="Q35" s="14">
        <v>175</v>
      </c>
      <c r="R35" s="14">
        <v>196</v>
      </c>
      <c r="S35" s="14">
        <v>148.839</v>
      </c>
      <c r="T35" s="14">
        <v>167.243</v>
      </c>
      <c r="U35" s="14">
        <v>224.809</v>
      </c>
      <c r="V35" s="14">
        <v>214.149</v>
      </c>
      <c r="W35" s="14">
        <v>199.789</v>
      </c>
      <c r="X35" s="15">
        <v>226.739</v>
      </c>
    </row>
    <row r="36" spans="1:24" ht="15">
      <c r="A36" s="4" t="s">
        <v>3</v>
      </c>
      <c r="B36" s="50">
        <v>105</v>
      </c>
      <c r="C36" s="14">
        <v>120</v>
      </c>
      <c r="D36" s="14">
        <v>128.16</v>
      </c>
      <c r="E36" s="14">
        <v>108.982</v>
      </c>
      <c r="F36" s="14">
        <v>120.451</v>
      </c>
      <c r="G36" s="14">
        <v>124.627</v>
      </c>
      <c r="H36" s="14">
        <v>86.802</v>
      </c>
      <c r="I36" s="14">
        <v>99.334</v>
      </c>
      <c r="J36" s="14">
        <v>89.337</v>
      </c>
      <c r="K36" s="14">
        <v>95.547</v>
      </c>
      <c r="L36" s="14">
        <v>140.81</v>
      </c>
      <c r="M36" s="14">
        <v>109.756</v>
      </c>
      <c r="N36" s="14">
        <v>100.4</v>
      </c>
      <c r="O36" s="14">
        <v>76.96</v>
      </c>
      <c r="P36" s="14">
        <v>81</v>
      </c>
      <c r="Q36" s="14">
        <v>95</v>
      </c>
      <c r="R36" s="14">
        <v>94</v>
      </c>
      <c r="S36" s="14">
        <v>97.18</v>
      </c>
      <c r="T36" s="14">
        <v>99.83</v>
      </c>
      <c r="U36" s="14">
        <v>81.6</v>
      </c>
      <c r="V36" s="14">
        <v>107.17</v>
      </c>
      <c r="W36" s="14">
        <v>87.5</v>
      </c>
      <c r="X36" s="15">
        <v>67.04</v>
      </c>
    </row>
    <row r="37" spans="1:24" ht="15">
      <c r="A37" s="4" t="s">
        <v>13</v>
      </c>
      <c r="B37" s="50">
        <v>479.692</v>
      </c>
      <c r="C37" s="14">
        <v>159.384</v>
      </c>
      <c r="D37" s="14">
        <v>96.438</v>
      </c>
      <c r="E37" s="14">
        <v>111.459</v>
      </c>
      <c r="F37" s="14">
        <v>52.855</v>
      </c>
      <c r="G37" s="14">
        <v>200.587</v>
      </c>
      <c r="H37" s="14">
        <v>230.866</v>
      </c>
      <c r="I37" s="14">
        <v>94.422</v>
      </c>
      <c r="J37" s="14">
        <v>73.536</v>
      </c>
      <c r="K37" s="14">
        <v>113.334</v>
      </c>
      <c r="L37" s="14">
        <v>96.413</v>
      </c>
      <c r="M37" s="14">
        <v>76.75</v>
      </c>
      <c r="N37" s="14">
        <v>97.078</v>
      </c>
      <c r="O37" s="14">
        <v>130.922</v>
      </c>
      <c r="P37" s="14">
        <v>257</v>
      </c>
      <c r="Q37" s="14">
        <v>92</v>
      </c>
      <c r="R37" s="14">
        <v>144</v>
      </c>
      <c r="S37" s="14">
        <v>126.395</v>
      </c>
      <c r="T37" s="14">
        <v>121.767</v>
      </c>
      <c r="U37" s="14">
        <v>70.387</v>
      </c>
      <c r="V37" s="14">
        <v>58.675</v>
      </c>
      <c r="W37" s="14">
        <v>51.655</v>
      </c>
      <c r="X37" s="15">
        <v>86.793</v>
      </c>
    </row>
    <row r="38" spans="1:24" ht="15">
      <c r="A38" s="4" t="s">
        <v>5</v>
      </c>
      <c r="B38" s="50">
        <v>0.7</v>
      </c>
      <c r="C38" s="14">
        <v>15.87</v>
      </c>
      <c r="D38" s="14">
        <v>30.85</v>
      </c>
      <c r="E38" s="14">
        <v>43.68</v>
      </c>
      <c r="F38" s="14">
        <v>23.5</v>
      </c>
      <c r="G38" s="14">
        <v>13.3</v>
      </c>
      <c r="H38" s="14">
        <v>18</v>
      </c>
      <c r="I38" s="14">
        <v>50.76</v>
      </c>
      <c r="J38" s="14">
        <v>17.8</v>
      </c>
      <c r="K38" s="14">
        <v>58</v>
      </c>
      <c r="L38" s="14">
        <v>33.48</v>
      </c>
      <c r="M38" s="14">
        <v>86.991</v>
      </c>
      <c r="N38" s="14">
        <v>43.85</v>
      </c>
      <c r="O38" s="14">
        <v>56.086</v>
      </c>
      <c r="P38" s="14">
        <v>108</v>
      </c>
      <c r="Q38" s="14">
        <v>50</v>
      </c>
      <c r="R38" s="14">
        <v>66</v>
      </c>
      <c r="S38" s="14">
        <v>28.68</v>
      </c>
      <c r="T38" s="14">
        <v>51.55</v>
      </c>
      <c r="U38" s="14">
        <v>17.584</v>
      </c>
      <c r="V38" s="14">
        <v>27.839</v>
      </c>
      <c r="W38" s="14">
        <v>24.327</v>
      </c>
      <c r="X38" s="15">
        <v>22.565</v>
      </c>
    </row>
    <row r="39" spans="1:24" ht="15">
      <c r="A39" s="4" t="s">
        <v>7</v>
      </c>
      <c r="B39" s="50">
        <v>0</v>
      </c>
      <c r="C39" s="14">
        <v>0</v>
      </c>
      <c r="D39" s="14">
        <v>39</v>
      </c>
      <c r="E39" s="14">
        <v>30</v>
      </c>
      <c r="F39" s="14">
        <v>32</v>
      </c>
      <c r="G39" s="14">
        <v>28</v>
      </c>
      <c r="H39" s="14">
        <v>30</v>
      </c>
      <c r="I39" s="14">
        <v>32</v>
      </c>
      <c r="J39" s="14">
        <v>30</v>
      </c>
      <c r="K39" s="14">
        <v>32</v>
      </c>
      <c r="L39" s="14">
        <v>32.5</v>
      </c>
      <c r="M39" s="14">
        <v>34</v>
      </c>
      <c r="N39" s="14">
        <v>33.2</v>
      </c>
      <c r="O39" s="14">
        <v>34.708</v>
      </c>
      <c r="P39" s="14">
        <v>36</v>
      </c>
      <c r="Q39" s="14">
        <v>36</v>
      </c>
      <c r="R39" s="14">
        <v>35</v>
      </c>
      <c r="S39" s="14">
        <v>32.428</v>
      </c>
      <c r="T39" s="14">
        <v>32.595</v>
      </c>
      <c r="U39" s="14">
        <v>32.945</v>
      </c>
      <c r="V39" s="14">
        <v>33.066</v>
      </c>
      <c r="W39" s="14">
        <v>33.235</v>
      </c>
      <c r="X39" s="15">
        <v>33.404</v>
      </c>
    </row>
    <row r="40" spans="1:24" ht="15">
      <c r="A40" s="4" t="s">
        <v>17</v>
      </c>
      <c r="B40" s="50">
        <v>0.535</v>
      </c>
      <c r="C40" s="14">
        <v>0.124</v>
      </c>
      <c r="D40" s="14">
        <v>0.018</v>
      </c>
      <c r="E40" s="14">
        <v>0.025</v>
      </c>
      <c r="F40" s="14">
        <v>0.025</v>
      </c>
      <c r="G40" s="14">
        <v>0.17</v>
      </c>
      <c r="H40" s="14">
        <v>0.15</v>
      </c>
      <c r="I40" s="14">
        <v>0.215</v>
      </c>
      <c r="J40" s="14">
        <v>0.395</v>
      </c>
      <c r="K40" s="14">
        <v>2.28</v>
      </c>
      <c r="L40" s="14">
        <v>7.068</v>
      </c>
      <c r="M40" s="14">
        <v>20.076</v>
      </c>
      <c r="N40" s="14">
        <v>26</v>
      </c>
      <c r="O40" s="14">
        <v>18.228</v>
      </c>
      <c r="P40" s="14">
        <v>20</v>
      </c>
      <c r="Q40" s="14">
        <v>45</v>
      </c>
      <c r="R40" s="14">
        <v>62</v>
      </c>
      <c r="S40" s="14">
        <v>70</v>
      </c>
      <c r="T40" s="14">
        <v>58</v>
      </c>
      <c r="U40" s="14">
        <v>50</v>
      </c>
      <c r="V40" s="14">
        <v>35</v>
      </c>
      <c r="W40" s="14">
        <v>21.883</v>
      </c>
      <c r="X40" s="15">
        <v>21.325</v>
      </c>
    </row>
    <row r="41" spans="1:24" ht="15">
      <c r="A41" s="4" t="s">
        <v>30</v>
      </c>
      <c r="B41" s="50">
        <v>0</v>
      </c>
      <c r="C41" s="14">
        <v>0</v>
      </c>
      <c r="D41" s="14">
        <v>10.88</v>
      </c>
      <c r="E41" s="14">
        <v>8.097</v>
      </c>
      <c r="F41" s="14">
        <v>7.008</v>
      </c>
      <c r="G41" s="14">
        <v>15.327</v>
      </c>
      <c r="H41" s="14">
        <v>22.51</v>
      </c>
      <c r="I41" s="14">
        <v>15.238</v>
      </c>
      <c r="J41" s="14">
        <v>13.045</v>
      </c>
      <c r="K41" s="14">
        <v>12.039</v>
      </c>
      <c r="L41" s="14">
        <v>12.83</v>
      </c>
      <c r="M41" s="14">
        <v>14.636</v>
      </c>
      <c r="N41" s="14">
        <v>14</v>
      </c>
      <c r="O41" s="14">
        <v>10.91</v>
      </c>
      <c r="P41" s="14">
        <v>12</v>
      </c>
      <c r="Q41" s="14">
        <v>13</v>
      </c>
      <c r="R41" s="14">
        <v>10</v>
      </c>
      <c r="S41" s="14">
        <v>13.608</v>
      </c>
      <c r="T41" s="14">
        <v>11.057</v>
      </c>
      <c r="U41" s="14">
        <v>11.819</v>
      </c>
      <c r="V41" s="14">
        <v>12.291</v>
      </c>
      <c r="W41" s="14">
        <v>12.374</v>
      </c>
      <c r="X41" s="15">
        <v>9.87</v>
      </c>
    </row>
    <row r="42" spans="1:24" ht="15">
      <c r="A42" s="4" t="s">
        <v>31</v>
      </c>
      <c r="B42" s="50">
        <v>0</v>
      </c>
      <c r="C42" s="14">
        <v>0</v>
      </c>
      <c r="D42" s="14">
        <v>6.163</v>
      </c>
      <c r="E42" s="14">
        <v>7.4</v>
      </c>
      <c r="F42" s="14">
        <v>6.692</v>
      </c>
      <c r="G42" s="14">
        <v>6.795</v>
      </c>
      <c r="H42" s="14">
        <v>8.389</v>
      </c>
      <c r="I42" s="14">
        <v>8.015</v>
      </c>
      <c r="J42" s="14">
        <v>7.968</v>
      </c>
      <c r="K42" s="14">
        <v>8.846</v>
      </c>
      <c r="L42" s="14">
        <v>9.921</v>
      </c>
      <c r="M42" s="14">
        <v>10.071</v>
      </c>
      <c r="N42" s="14">
        <v>9.5</v>
      </c>
      <c r="O42" s="14">
        <v>12.887</v>
      </c>
      <c r="P42" s="14">
        <v>13</v>
      </c>
      <c r="Q42" s="14">
        <v>13</v>
      </c>
      <c r="R42" s="14"/>
      <c r="S42" s="14">
        <v>14.394</v>
      </c>
      <c r="T42" s="14">
        <v>14.593</v>
      </c>
      <c r="U42" s="14">
        <v>15.096</v>
      </c>
      <c r="V42" s="14">
        <v>13.782</v>
      </c>
      <c r="W42" s="14">
        <v>13.674</v>
      </c>
      <c r="X42" s="15">
        <v>13.721</v>
      </c>
    </row>
    <row r="43" spans="1:24" ht="15">
      <c r="A43" s="4" t="s">
        <v>32</v>
      </c>
      <c r="B43" s="50">
        <v>8.111</v>
      </c>
      <c r="C43" s="14">
        <v>10.477</v>
      </c>
      <c r="D43" s="14">
        <v>9</v>
      </c>
      <c r="E43" s="14">
        <v>1.9</v>
      </c>
      <c r="F43" s="14">
        <v>26</v>
      </c>
      <c r="G43" s="14">
        <v>28</v>
      </c>
      <c r="H43" s="14">
        <v>28</v>
      </c>
      <c r="I43" s="14">
        <v>28.5</v>
      </c>
      <c r="J43" s="14">
        <v>13.942</v>
      </c>
      <c r="K43" s="14">
        <v>2.04</v>
      </c>
      <c r="L43" s="14">
        <v>7.5</v>
      </c>
      <c r="M43" s="14"/>
      <c r="N43" s="14">
        <v>4.9</v>
      </c>
      <c r="O43" s="14">
        <v>6.056</v>
      </c>
      <c r="P43" s="14">
        <v>5</v>
      </c>
      <c r="Q43" s="14">
        <v>5</v>
      </c>
      <c r="R43" s="14">
        <v>5</v>
      </c>
      <c r="S43" s="14">
        <v>2.685</v>
      </c>
      <c r="T43" s="14">
        <v>2.57</v>
      </c>
      <c r="U43" s="14">
        <v>2.735</v>
      </c>
      <c r="V43" s="14">
        <v>3.605</v>
      </c>
      <c r="W43" s="14">
        <v>3.654</v>
      </c>
      <c r="X43" s="15">
        <v>3.602</v>
      </c>
    </row>
    <row r="44" spans="1:24" ht="15.75" thickBot="1">
      <c r="A44" s="4" t="s">
        <v>14</v>
      </c>
      <c r="B44" s="52">
        <v>56.561</v>
      </c>
      <c r="C44" s="51">
        <v>44.718</v>
      </c>
      <c r="D44" s="51">
        <v>18.924</v>
      </c>
      <c r="E44" s="51">
        <v>11.937</v>
      </c>
      <c r="F44" s="51">
        <v>10.588</v>
      </c>
      <c r="G44" s="51">
        <v>16.536</v>
      </c>
      <c r="H44" s="51">
        <v>21.978</v>
      </c>
      <c r="I44" s="51">
        <v>22.075</v>
      </c>
      <c r="J44" s="51">
        <v>14.545</v>
      </c>
      <c r="K44" s="51">
        <v>19.163</v>
      </c>
      <c r="L44" s="51">
        <v>17.127</v>
      </c>
      <c r="M44" s="51">
        <v>14.342</v>
      </c>
      <c r="N44" s="51">
        <v>12.436</v>
      </c>
      <c r="O44" s="51">
        <v>13.24</v>
      </c>
      <c r="P44" s="51">
        <v>23</v>
      </c>
      <c r="Q44" s="51">
        <v>15</v>
      </c>
      <c r="R44" s="51">
        <v>139</v>
      </c>
      <c r="S44" s="51">
        <v>200</v>
      </c>
      <c r="T44" s="51">
        <v>337</v>
      </c>
      <c r="U44" s="51">
        <v>136.868</v>
      </c>
      <c r="V44" s="51">
        <f>V45-571</f>
        <v>36.825000000000045</v>
      </c>
      <c r="W44" s="51">
        <f>W45-473</f>
        <v>112.51999999999998</v>
      </c>
      <c r="X44" s="56">
        <f>X45-529</f>
        <v>124.02999999999997</v>
      </c>
    </row>
    <row r="45" spans="1:24" ht="15.75" thickBot="1">
      <c r="A45" s="2" t="s">
        <v>15</v>
      </c>
      <c r="B45" s="35">
        <v>929.999</v>
      </c>
      <c r="C45" s="16">
        <v>837.073</v>
      </c>
      <c r="D45" s="16">
        <v>949.205</v>
      </c>
      <c r="E45" s="16">
        <v>949.205</v>
      </c>
      <c r="F45" s="16">
        <v>949.205</v>
      </c>
      <c r="G45" s="16">
        <v>949.205</v>
      </c>
      <c r="H45" s="16">
        <v>949.205</v>
      </c>
      <c r="I45" s="16">
        <v>949.205</v>
      </c>
      <c r="J45" s="16">
        <v>949.205</v>
      </c>
      <c r="K45" s="16">
        <v>949.205</v>
      </c>
      <c r="L45" s="16">
        <v>949.205</v>
      </c>
      <c r="M45" s="16">
        <v>949.205</v>
      </c>
      <c r="N45" s="16">
        <v>949.205</v>
      </c>
      <c r="O45" s="16">
        <v>949.205</v>
      </c>
      <c r="P45" s="16">
        <v>827</v>
      </c>
      <c r="Q45" s="16">
        <v>648</v>
      </c>
      <c r="R45" s="16">
        <v>864</v>
      </c>
      <c r="S45" s="16">
        <v>824.2089999999998</v>
      </c>
      <c r="T45" s="16">
        <v>949.205</v>
      </c>
      <c r="U45" s="16">
        <v>690.8430000000001</v>
      </c>
      <c r="V45" s="16">
        <v>607.825</v>
      </c>
      <c r="W45" s="16">
        <v>585.52</v>
      </c>
      <c r="X45" s="17">
        <v>653.03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158"/>
  <sheetViews>
    <sheetView zoomScalePageLayoutView="0" workbookViewId="0" topLeftCell="A138">
      <pane xSplit="1" topLeftCell="AB1" activePane="topRight" state="frozen"/>
      <selection pane="topLeft" activeCell="A1" sqref="A1"/>
      <selection pane="topRight" activeCell="AP153" sqref="AP153"/>
    </sheetView>
  </sheetViews>
  <sheetFormatPr defaultColWidth="11.421875" defaultRowHeight="15"/>
  <cols>
    <col min="1" max="1" width="16.140625" style="0" customWidth="1"/>
  </cols>
  <sheetData>
    <row r="1" ht="15">
      <c r="A1" s="6" t="s">
        <v>211</v>
      </c>
    </row>
    <row r="2" ht="15">
      <c r="A2" s="6"/>
    </row>
    <row r="3" ht="15">
      <c r="A3" s="6" t="s">
        <v>171</v>
      </c>
    </row>
    <row r="4" spans="1:41" ht="15">
      <c r="A4" s="93" t="s">
        <v>178</v>
      </c>
      <c r="B4" s="88">
        <v>1980</v>
      </c>
      <c r="C4" s="88">
        <v>1981</v>
      </c>
      <c r="D4" s="88">
        <v>1982</v>
      </c>
      <c r="E4" s="88">
        <v>1983</v>
      </c>
      <c r="F4" s="88">
        <v>1984</v>
      </c>
      <c r="G4" s="88">
        <v>1985</v>
      </c>
      <c r="H4" s="88">
        <v>1986</v>
      </c>
      <c r="I4" s="88">
        <v>1987</v>
      </c>
      <c r="J4" s="88">
        <v>1988</v>
      </c>
      <c r="K4" s="88">
        <v>1989</v>
      </c>
      <c r="L4" s="88">
        <v>1990</v>
      </c>
      <c r="M4" s="88">
        <v>1991</v>
      </c>
      <c r="N4" s="88">
        <v>1992</v>
      </c>
      <c r="O4" s="88">
        <v>1993</v>
      </c>
      <c r="P4" s="88">
        <v>1994</v>
      </c>
      <c r="Q4" s="88">
        <v>1995</v>
      </c>
      <c r="R4" s="88">
        <v>1996</v>
      </c>
      <c r="S4" s="88">
        <v>1997</v>
      </c>
      <c r="T4" s="88">
        <v>1998</v>
      </c>
      <c r="U4" s="88">
        <v>1999</v>
      </c>
      <c r="V4" s="88">
        <v>2000</v>
      </c>
      <c r="W4" s="88">
        <v>2001</v>
      </c>
      <c r="X4" s="88">
        <v>2002</v>
      </c>
      <c r="Y4" s="88">
        <v>2003</v>
      </c>
      <c r="Z4" s="88">
        <v>2004</v>
      </c>
      <c r="AA4" s="88">
        <v>2005</v>
      </c>
      <c r="AB4" s="88">
        <v>2006</v>
      </c>
      <c r="AC4" s="88">
        <v>2007</v>
      </c>
      <c r="AD4" s="88">
        <v>2008</v>
      </c>
      <c r="AE4" s="88">
        <v>2009</v>
      </c>
      <c r="AF4" s="88">
        <v>2010</v>
      </c>
      <c r="AG4" s="88">
        <v>2011</v>
      </c>
      <c r="AH4" s="88">
        <v>2012</v>
      </c>
      <c r="AI4" s="88">
        <v>2013</v>
      </c>
      <c r="AJ4" s="88">
        <v>2014</v>
      </c>
      <c r="AK4" s="88">
        <v>2015</v>
      </c>
      <c r="AL4" s="88">
        <v>2016</v>
      </c>
      <c r="AM4" s="88">
        <v>2017</v>
      </c>
      <c r="AN4" s="88">
        <v>2018</v>
      </c>
      <c r="AO4" s="88">
        <v>2019</v>
      </c>
    </row>
    <row r="5" spans="1:41" ht="15">
      <c r="A5" s="93" t="s">
        <v>210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>
        <v>360</v>
      </c>
      <c r="AC5" s="43">
        <v>825</v>
      </c>
      <c r="AD5" s="43">
        <v>320</v>
      </c>
      <c r="AE5" s="43">
        <v>288.71</v>
      </c>
      <c r="AF5" s="43">
        <v>768</v>
      </c>
      <c r="AG5" s="43">
        <v>319.17</v>
      </c>
      <c r="AH5" s="43">
        <v>343</v>
      </c>
      <c r="AI5" s="43">
        <v>489</v>
      </c>
      <c r="AJ5" s="43">
        <v>172</v>
      </c>
      <c r="AK5" s="43">
        <v>333</v>
      </c>
      <c r="AL5" s="43">
        <v>49</v>
      </c>
      <c r="AM5" s="43"/>
      <c r="AN5" s="43">
        <v>20</v>
      </c>
      <c r="AO5" s="43">
        <v>5</v>
      </c>
    </row>
    <row r="6" spans="1:41" ht="15">
      <c r="A6" s="93" t="s">
        <v>179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>
        <v>282</v>
      </c>
      <c r="Z6" s="43">
        <v>463.6</v>
      </c>
      <c r="AA6" s="43">
        <v>1473.25</v>
      </c>
      <c r="AB6" s="43">
        <v>823</v>
      </c>
      <c r="AC6" s="43">
        <v>618.5</v>
      </c>
      <c r="AD6" s="43">
        <v>1186.8</v>
      </c>
      <c r="AE6" s="43">
        <v>238</v>
      </c>
      <c r="AF6" s="43">
        <v>3384.56</v>
      </c>
      <c r="AG6" s="43">
        <v>1676.11</v>
      </c>
      <c r="AH6" s="43">
        <v>352.5</v>
      </c>
      <c r="AI6" s="43">
        <v>353</v>
      </c>
      <c r="AJ6" s="43">
        <v>1027</v>
      </c>
      <c r="AK6" s="43">
        <v>9910.4</v>
      </c>
      <c r="AL6" s="43">
        <v>5046.76</v>
      </c>
      <c r="AM6" s="43">
        <v>3230</v>
      </c>
      <c r="AN6" s="43">
        <v>2296</v>
      </c>
      <c r="AO6" s="43">
        <v>3054</v>
      </c>
    </row>
    <row r="7" spans="1:41" ht="15">
      <c r="A7" s="93" t="s">
        <v>212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>
        <v>172</v>
      </c>
      <c r="Y7" s="43">
        <v>850</v>
      </c>
      <c r="Z7" s="43">
        <v>389</v>
      </c>
      <c r="AA7" s="43">
        <v>1184.5</v>
      </c>
      <c r="AB7" s="43">
        <v>1179</v>
      </c>
      <c r="AC7" s="43">
        <v>532</v>
      </c>
      <c r="AD7" s="43">
        <v>432</v>
      </c>
      <c r="AE7" s="43">
        <v>731.54</v>
      </c>
      <c r="AF7" s="43">
        <v>623</v>
      </c>
      <c r="AG7" s="43">
        <v>298.5</v>
      </c>
      <c r="AH7" s="43">
        <v>512</v>
      </c>
      <c r="AI7" s="43">
        <v>624</v>
      </c>
      <c r="AJ7" s="43">
        <v>113</v>
      </c>
      <c r="AK7" s="43">
        <v>114</v>
      </c>
      <c r="AL7" s="43">
        <v>92</v>
      </c>
      <c r="AM7" s="43">
        <v>30</v>
      </c>
      <c r="AN7" s="43">
        <v>47</v>
      </c>
      <c r="AO7" s="43">
        <v>17.5</v>
      </c>
    </row>
    <row r="8" spans="1:41" ht="15">
      <c r="A8" s="93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>
        <v>251</v>
      </c>
      <c r="AA8" s="43">
        <v>190.5</v>
      </c>
      <c r="AB8" s="43">
        <v>773.5</v>
      </c>
      <c r="AC8" s="43">
        <v>494.5</v>
      </c>
      <c r="AD8" s="43">
        <v>908</v>
      </c>
      <c r="AE8" s="43">
        <v>773</v>
      </c>
      <c r="AF8" s="43">
        <v>992.96</v>
      </c>
      <c r="AG8" s="43">
        <v>1023.5</v>
      </c>
      <c r="AH8" s="43">
        <v>615</v>
      </c>
      <c r="AI8" s="43">
        <v>587.5</v>
      </c>
      <c r="AJ8" s="43">
        <v>143</v>
      </c>
      <c r="AK8" s="43">
        <v>226</v>
      </c>
      <c r="AL8" s="43">
        <v>175.1</v>
      </c>
      <c r="AM8" s="43">
        <v>105</v>
      </c>
      <c r="AN8" s="43">
        <v>113</v>
      </c>
      <c r="AO8" s="43">
        <v>106.98</v>
      </c>
    </row>
    <row r="9" spans="1:41" ht="15">
      <c r="A9" s="93" t="s">
        <v>202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>
        <v>842</v>
      </c>
      <c r="W9" s="43">
        <v>842</v>
      </c>
      <c r="X9" s="43">
        <v>141</v>
      </c>
      <c r="Y9" s="43">
        <v>110</v>
      </c>
      <c r="Z9" s="43"/>
      <c r="AA9" s="43">
        <v>497</v>
      </c>
      <c r="AB9" s="43">
        <v>1499.01</v>
      </c>
      <c r="AC9" s="43">
        <v>115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5">
      <c r="A10" s="93" t="s">
        <v>197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>
        <v>62.8</v>
      </c>
      <c r="Y10" s="43">
        <v>1</v>
      </c>
      <c r="Z10" s="43"/>
      <c r="AA10" s="43">
        <v>100</v>
      </c>
      <c r="AB10" s="43">
        <v>120</v>
      </c>
      <c r="AC10" s="43">
        <v>100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5">
      <c r="A11" s="93" t="s">
        <v>180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>
        <v>20</v>
      </c>
      <c r="AD11" s="43">
        <v>20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15">
      <c r="A12" s="93" t="s">
        <v>194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>
        <v>267</v>
      </c>
      <c r="AA12" s="43">
        <v>87</v>
      </c>
      <c r="AB12" s="43">
        <v>423</v>
      </c>
      <c r="AC12" s="43">
        <v>17</v>
      </c>
      <c r="AD12" s="43">
        <v>5</v>
      </c>
      <c r="AE12" s="43">
        <v>1.5</v>
      </c>
      <c r="AF12" s="43"/>
      <c r="AG12" s="43">
        <v>200</v>
      </c>
      <c r="AH12" s="43">
        <v>850</v>
      </c>
      <c r="AI12" s="43">
        <v>50</v>
      </c>
      <c r="AJ12" s="43">
        <v>169.5</v>
      </c>
      <c r="AK12" s="43">
        <v>176</v>
      </c>
      <c r="AL12" s="43">
        <v>24.2</v>
      </c>
      <c r="AM12" s="43">
        <v>19</v>
      </c>
      <c r="AN12" s="43">
        <v>12</v>
      </c>
      <c r="AO12" s="43">
        <v>19</v>
      </c>
    </row>
    <row r="13" spans="1:41" ht="15">
      <c r="A13" s="93" t="s">
        <v>209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>
        <v>664</v>
      </c>
      <c r="AB13" s="43">
        <v>121</v>
      </c>
      <c r="AC13" s="43">
        <v>2.5</v>
      </c>
      <c r="AD13" s="43">
        <v>12.2</v>
      </c>
      <c r="AE13" s="43">
        <v>9</v>
      </c>
      <c r="AF13" s="43">
        <v>48.5</v>
      </c>
      <c r="AG13" s="43"/>
      <c r="AH13" s="43">
        <v>13.5</v>
      </c>
      <c r="AI13" s="43"/>
      <c r="AJ13" s="43"/>
      <c r="AK13" s="43"/>
      <c r="AL13" s="43"/>
      <c r="AM13" s="43"/>
      <c r="AN13" s="43"/>
      <c r="AO13" s="43"/>
    </row>
    <row r="14" spans="1:41" ht="15">
      <c r="A14" s="93" t="s">
        <v>185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>
        <v>33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15">
      <c r="A15" s="93" t="s">
        <v>190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>
        <v>4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15">
      <c r="A16" s="93" t="s">
        <v>192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>
        <v>5</v>
      </c>
      <c r="AC16" s="43"/>
      <c r="AD16" s="43"/>
      <c r="AE16" s="43"/>
      <c r="AF16" s="43">
        <v>8</v>
      </c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15">
      <c r="A17" s="93" t="s">
        <v>196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>
        <v>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15">
      <c r="A18" s="93" t="s">
        <v>199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>
        <v>2</v>
      </c>
      <c r="AB18" s="43">
        <v>268</v>
      </c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15">
      <c r="A19" s="93" t="s">
        <v>213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>
        <v>1447.66</v>
      </c>
      <c r="AF19" s="43">
        <v>1128.21</v>
      </c>
      <c r="AG19" s="43">
        <v>130</v>
      </c>
      <c r="AH19" s="43">
        <v>128</v>
      </c>
      <c r="AI19" s="43">
        <v>3</v>
      </c>
      <c r="AJ19" s="43"/>
      <c r="AK19" s="43"/>
      <c r="AL19" s="43"/>
      <c r="AM19" s="43"/>
      <c r="AN19" s="43"/>
      <c r="AO19" s="43"/>
    </row>
    <row r="20" spans="1:41" ht="15">
      <c r="A20" s="93" t="s">
        <v>182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>
        <v>161.5</v>
      </c>
      <c r="AF20" s="43"/>
      <c r="AG20" s="43"/>
      <c r="AH20" s="43">
        <v>50</v>
      </c>
      <c r="AI20" s="43"/>
      <c r="AJ20" s="43"/>
      <c r="AK20" s="43"/>
      <c r="AL20" s="43"/>
      <c r="AM20" s="43"/>
      <c r="AN20" s="43"/>
      <c r="AO20" s="43"/>
    </row>
    <row r="21" spans="1:41" ht="15">
      <c r="A21" s="93" t="s">
        <v>206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>
        <v>8861</v>
      </c>
      <c r="AF21" s="43">
        <v>1541</v>
      </c>
      <c r="AG21" s="43">
        <v>78</v>
      </c>
      <c r="AH21" s="43">
        <v>130</v>
      </c>
      <c r="AI21" s="43"/>
      <c r="AJ21" s="43"/>
      <c r="AK21" s="43"/>
      <c r="AL21" s="43"/>
      <c r="AM21" s="43"/>
      <c r="AN21" s="43"/>
      <c r="AO21" s="43"/>
    </row>
    <row r="22" spans="1:41" ht="15">
      <c r="A22" s="93" t="s">
        <v>191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>
        <v>472.84</v>
      </c>
      <c r="AG22" s="43">
        <v>174.74</v>
      </c>
      <c r="AH22" s="43"/>
      <c r="AI22" s="43"/>
      <c r="AJ22" s="43"/>
      <c r="AK22" s="43"/>
      <c r="AL22" s="43"/>
      <c r="AM22" s="43"/>
      <c r="AN22" s="43"/>
      <c r="AO22" s="43"/>
    </row>
    <row r="23" spans="1:41" ht="15">
      <c r="A23" s="93" t="s">
        <v>188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>
        <v>1</v>
      </c>
      <c r="AN23" s="43"/>
      <c r="AO23" s="43"/>
    </row>
    <row r="24" ht="15">
      <c r="A24" s="6"/>
    </row>
    <row r="25" ht="15">
      <c r="A25" s="6" t="s">
        <v>172</v>
      </c>
    </row>
    <row r="26" spans="1:41" ht="15">
      <c r="A26" s="93" t="s">
        <v>178</v>
      </c>
      <c r="B26" s="88">
        <v>1980</v>
      </c>
      <c r="C26" s="88">
        <v>1981</v>
      </c>
      <c r="D26" s="88">
        <v>1982</v>
      </c>
      <c r="E26" s="88">
        <v>1983</v>
      </c>
      <c r="F26" s="88">
        <v>1984</v>
      </c>
      <c r="G26" s="88">
        <v>1985</v>
      </c>
      <c r="H26" s="88">
        <v>1986</v>
      </c>
      <c r="I26" s="88">
        <v>1987</v>
      </c>
      <c r="J26" s="88">
        <v>1988</v>
      </c>
      <c r="K26" s="88">
        <v>1989</v>
      </c>
      <c r="L26" s="88">
        <v>1990</v>
      </c>
      <c r="M26" s="88">
        <v>1991</v>
      </c>
      <c r="N26" s="88">
        <v>1992</v>
      </c>
      <c r="O26" s="88">
        <v>1993</v>
      </c>
      <c r="P26" s="88">
        <v>1994</v>
      </c>
      <c r="Q26" s="88">
        <v>1995</v>
      </c>
      <c r="R26" s="88">
        <v>1996</v>
      </c>
      <c r="S26" s="88">
        <v>1997</v>
      </c>
      <c r="T26" s="88">
        <v>1998</v>
      </c>
      <c r="U26" s="88">
        <v>1999</v>
      </c>
      <c r="V26" s="88">
        <v>2000</v>
      </c>
      <c r="W26" s="88">
        <v>2001</v>
      </c>
      <c r="X26" s="88">
        <v>2002</v>
      </c>
      <c r="Y26" s="88">
        <v>2003</v>
      </c>
      <c r="Z26" s="88">
        <v>2004</v>
      </c>
      <c r="AA26" s="88">
        <v>2005</v>
      </c>
      <c r="AB26" s="88">
        <v>2006</v>
      </c>
      <c r="AC26" s="88">
        <v>2007</v>
      </c>
      <c r="AD26" s="88">
        <v>2008</v>
      </c>
      <c r="AE26" s="88">
        <v>2009</v>
      </c>
      <c r="AF26" s="88">
        <v>2010</v>
      </c>
      <c r="AG26" s="88">
        <v>2011</v>
      </c>
      <c r="AH26" s="88">
        <v>2012</v>
      </c>
      <c r="AI26" s="88">
        <v>2013</v>
      </c>
      <c r="AJ26" s="88">
        <v>2014</v>
      </c>
      <c r="AK26" s="88">
        <v>2015</v>
      </c>
      <c r="AL26" s="88">
        <v>2016</v>
      </c>
      <c r="AM26" s="88">
        <v>2017</v>
      </c>
      <c r="AN26" s="88">
        <v>2018</v>
      </c>
      <c r="AO26" s="88">
        <v>2019</v>
      </c>
    </row>
    <row r="27" spans="1:41" ht="15">
      <c r="A27" s="93" t="s">
        <v>210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>
        <v>360</v>
      </c>
      <c r="AC27" s="43">
        <v>817</v>
      </c>
      <c r="AD27" s="43">
        <v>19</v>
      </c>
      <c r="AE27" s="43">
        <v>209.71</v>
      </c>
      <c r="AF27" s="43">
        <v>385</v>
      </c>
      <c r="AG27" s="43">
        <v>123.17</v>
      </c>
      <c r="AH27" s="43">
        <v>310</v>
      </c>
      <c r="AI27" s="43">
        <v>489</v>
      </c>
      <c r="AJ27" s="43">
        <v>172</v>
      </c>
      <c r="AK27" s="43">
        <v>333</v>
      </c>
      <c r="AL27" s="43">
        <v>49</v>
      </c>
      <c r="AM27" s="43"/>
      <c r="AN27" s="43">
        <v>20</v>
      </c>
      <c r="AO27" s="43">
        <v>5</v>
      </c>
    </row>
    <row r="28" spans="1:41" ht="15">
      <c r="A28" s="93" t="s">
        <v>179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>
        <v>82</v>
      </c>
      <c r="Z28" s="43">
        <v>401.6</v>
      </c>
      <c r="AA28" s="43">
        <v>1178.25</v>
      </c>
      <c r="AB28" s="43">
        <v>823</v>
      </c>
      <c r="AC28" s="43">
        <v>618.5</v>
      </c>
      <c r="AD28" s="43">
        <v>936.8</v>
      </c>
      <c r="AE28" s="43"/>
      <c r="AF28" s="43">
        <v>3099.06</v>
      </c>
      <c r="AG28" s="43">
        <v>1190.11</v>
      </c>
      <c r="AH28" s="43">
        <v>287.5</v>
      </c>
      <c r="AI28" s="43">
        <v>40</v>
      </c>
      <c r="AJ28" s="43">
        <v>897</v>
      </c>
      <c r="AK28" s="43">
        <v>9580.77</v>
      </c>
      <c r="AL28" s="43">
        <v>4697.76</v>
      </c>
      <c r="AM28" s="43">
        <v>2600</v>
      </c>
      <c r="AN28" s="43">
        <v>1866</v>
      </c>
      <c r="AO28" s="43">
        <v>2731</v>
      </c>
    </row>
    <row r="29" spans="1:41" ht="15">
      <c r="A29" s="93" t="s">
        <v>212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>
        <v>172</v>
      </c>
      <c r="Y29" s="43">
        <v>837</v>
      </c>
      <c r="Z29" s="43">
        <v>389</v>
      </c>
      <c r="AA29" s="43">
        <v>1184.5</v>
      </c>
      <c r="AB29" s="43">
        <v>1177</v>
      </c>
      <c r="AC29" s="43">
        <v>495</v>
      </c>
      <c r="AD29" s="43">
        <v>432</v>
      </c>
      <c r="AE29" s="43">
        <v>701.5</v>
      </c>
      <c r="AF29" s="43">
        <v>561</v>
      </c>
      <c r="AG29" s="43">
        <v>286.5</v>
      </c>
      <c r="AH29" s="43">
        <v>512</v>
      </c>
      <c r="AI29" s="43">
        <v>624</v>
      </c>
      <c r="AJ29" s="43">
        <v>113</v>
      </c>
      <c r="AK29" s="43">
        <v>114</v>
      </c>
      <c r="AL29" s="43">
        <v>92</v>
      </c>
      <c r="AM29" s="43">
        <v>30</v>
      </c>
      <c r="AN29" s="43">
        <v>47</v>
      </c>
      <c r="AO29" s="43">
        <v>17.5</v>
      </c>
    </row>
    <row r="30" spans="1:41" ht="15">
      <c r="A30" s="93" t="s">
        <v>13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>
        <v>170</v>
      </c>
      <c r="AA30" s="43">
        <v>171.5</v>
      </c>
      <c r="AB30" s="43">
        <v>557</v>
      </c>
      <c r="AC30" s="43">
        <v>382.5</v>
      </c>
      <c r="AD30" s="43">
        <v>908</v>
      </c>
      <c r="AE30" s="43">
        <v>736</v>
      </c>
      <c r="AF30" s="43">
        <v>880.96</v>
      </c>
      <c r="AG30" s="43">
        <v>921.5</v>
      </c>
      <c r="AH30" s="43">
        <v>612</v>
      </c>
      <c r="AI30" s="43">
        <v>587.5</v>
      </c>
      <c r="AJ30" s="43">
        <v>143</v>
      </c>
      <c r="AK30" s="43">
        <v>226</v>
      </c>
      <c r="AL30" s="43">
        <v>175.1</v>
      </c>
      <c r="AM30" s="43">
        <v>105</v>
      </c>
      <c r="AN30" s="43">
        <v>113</v>
      </c>
      <c r="AO30" s="43">
        <v>106.98</v>
      </c>
    </row>
    <row r="31" spans="1:41" ht="15">
      <c r="A31" s="93" t="s">
        <v>202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>
        <v>842</v>
      </c>
      <c r="W31" s="43">
        <v>842</v>
      </c>
      <c r="X31" s="43">
        <v>141</v>
      </c>
      <c r="Y31" s="43">
        <v>100</v>
      </c>
      <c r="Z31" s="43"/>
      <c r="AA31" s="43">
        <v>497</v>
      </c>
      <c r="AB31" s="43">
        <v>1499</v>
      </c>
      <c r="AC31" s="43">
        <v>115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">
      <c r="A32" s="93" t="s">
        <v>197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</v>
      </c>
      <c r="Y32" s="43">
        <v>1</v>
      </c>
      <c r="Z32" s="43"/>
      <c r="AA32" s="43">
        <v>100</v>
      </c>
      <c r="AB32" s="43">
        <v>120</v>
      </c>
      <c r="AC32" s="43">
        <v>60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93" t="s">
        <v>180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20</v>
      </c>
      <c r="AD33" s="43">
        <v>20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93" t="s">
        <v>194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>
        <v>267</v>
      </c>
      <c r="AA34" s="43">
        <v>87</v>
      </c>
      <c r="AB34" s="43">
        <v>423</v>
      </c>
      <c r="AC34" s="43">
        <v>12</v>
      </c>
      <c r="AD34" s="43">
        <v>4</v>
      </c>
      <c r="AE34" s="43"/>
      <c r="AF34" s="43"/>
      <c r="AG34" s="43">
        <v>200</v>
      </c>
      <c r="AH34" s="43">
        <v>850</v>
      </c>
      <c r="AI34" s="43">
        <v>50</v>
      </c>
      <c r="AJ34" s="43">
        <v>169.5</v>
      </c>
      <c r="AK34" s="43">
        <v>176</v>
      </c>
      <c r="AL34" s="43">
        <v>24.2</v>
      </c>
      <c r="AM34" s="43">
        <v>19</v>
      </c>
      <c r="AN34" s="43">
        <v>12</v>
      </c>
      <c r="AO34" s="43">
        <v>19</v>
      </c>
    </row>
    <row r="35" spans="1:41" ht="15">
      <c r="A35" s="93" t="s">
        <v>209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v>574</v>
      </c>
      <c r="AB35" s="43">
        <v>13.5</v>
      </c>
      <c r="AC35" s="43">
        <v>2.5</v>
      </c>
      <c r="AD35" s="43">
        <v>12.2</v>
      </c>
      <c r="AE35" s="43">
        <v>9</v>
      </c>
      <c r="AF35" s="43">
        <v>43.5</v>
      </c>
      <c r="AG35" s="43"/>
      <c r="AH35" s="43">
        <v>13.5</v>
      </c>
      <c r="AI35" s="43"/>
      <c r="AJ35" s="43"/>
      <c r="AK35" s="43"/>
      <c r="AL35" s="43"/>
      <c r="AM35" s="43"/>
      <c r="AN35" s="43"/>
      <c r="AO35" s="43"/>
    </row>
    <row r="36" spans="1:41" ht="15">
      <c r="A36" s="93" t="s">
        <v>185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5">
      <c r="A37" s="93" t="s">
        <v>190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>
        <v>4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15">
      <c r="A38" s="93" t="s">
        <v>192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5</v>
      </c>
      <c r="AC38" s="43"/>
      <c r="AD38" s="43"/>
      <c r="AE38" s="43"/>
      <c r="AF38" s="43">
        <v>8</v>
      </c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15">
      <c r="A39" s="93" t="s">
        <v>196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>
        <v>0</v>
      </c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15">
      <c r="A40" s="93" t="s">
        <v>199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>
        <v>2</v>
      </c>
      <c r="AB40" s="43">
        <v>200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15">
      <c r="A41" s="93" t="s">
        <v>213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>
        <v>290.9</v>
      </c>
      <c r="AF41" s="43">
        <v>86</v>
      </c>
      <c r="AG41" s="43">
        <v>130</v>
      </c>
      <c r="AH41" s="43">
        <v>128</v>
      </c>
      <c r="AI41" s="43">
        <v>0</v>
      </c>
      <c r="AJ41" s="43"/>
      <c r="AK41" s="43"/>
      <c r="AL41" s="43"/>
      <c r="AM41" s="43"/>
      <c r="AN41" s="43"/>
      <c r="AO41" s="43"/>
    </row>
    <row r="42" spans="1:41" ht="15">
      <c r="A42" s="93" t="s">
        <v>182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>
        <v>77.5</v>
      </c>
      <c r="AF42" s="43"/>
      <c r="AG42" s="43"/>
      <c r="AH42" s="43">
        <v>50</v>
      </c>
      <c r="AI42" s="43"/>
      <c r="AJ42" s="43"/>
      <c r="AK42" s="43"/>
      <c r="AL42" s="43"/>
      <c r="AM42" s="43"/>
      <c r="AN42" s="43"/>
      <c r="AO42" s="43"/>
    </row>
    <row r="43" spans="1:41" ht="15">
      <c r="A43" s="93" t="s">
        <v>206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>
        <v>627</v>
      </c>
      <c r="AG43" s="43">
        <v>0</v>
      </c>
      <c r="AH43" s="43">
        <v>94</v>
      </c>
      <c r="AI43" s="43"/>
      <c r="AJ43" s="43"/>
      <c r="AK43" s="43"/>
      <c r="AL43" s="43"/>
      <c r="AM43" s="43"/>
      <c r="AN43" s="43"/>
      <c r="AO43" s="43"/>
    </row>
    <row r="44" spans="1:41" ht="15">
      <c r="A44" s="93" t="s">
        <v>191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>
        <v>447.84</v>
      </c>
      <c r="AG44" s="43">
        <v>0</v>
      </c>
      <c r="AH44" s="43"/>
      <c r="AI44" s="43"/>
      <c r="AJ44" s="43"/>
      <c r="AK44" s="43"/>
      <c r="AL44" s="43"/>
      <c r="AM44" s="43"/>
      <c r="AN44" s="43"/>
      <c r="AO44" s="43"/>
    </row>
    <row r="45" spans="1:41" ht="15">
      <c r="A45" s="93" t="s">
        <v>188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>
        <v>1</v>
      </c>
      <c r="AN45" s="43"/>
      <c r="AO45" s="43"/>
    </row>
    <row r="46" ht="15">
      <c r="A46" s="6"/>
    </row>
    <row r="47" ht="15">
      <c r="A47" s="6"/>
    </row>
    <row r="48" ht="15">
      <c r="A48" s="6" t="s">
        <v>173</v>
      </c>
    </row>
    <row r="49" spans="1:41" ht="15">
      <c r="A49" s="93" t="s">
        <v>178</v>
      </c>
      <c r="B49" s="88">
        <v>1980</v>
      </c>
      <c r="C49" s="88">
        <v>1981</v>
      </c>
      <c r="D49" s="88">
        <v>1982</v>
      </c>
      <c r="E49" s="88">
        <v>1983</v>
      </c>
      <c r="F49" s="88">
        <v>1984</v>
      </c>
      <c r="G49" s="88">
        <v>1985</v>
      </c>
      <c r="H49" s="88">
        <v>1986</v>
      </c>
      <c r="I49" s="88">
        <v>1987</v>
      </c>
      <c r="J49" s="88">
        <v>1988</v>
      </c>
      <c r="K49" s="88">
        <v>1989</v>
      </c>
      <c r="L49" s="88">
        <v>1990</v>
      </c>
      <c r="M49" s="88">
        <v>1991</v>
      </c>
      <c r="N49" s="88">
        <v>1992</v>
      </c>
      <c r="O49" s="88">
        <v>1993</v>
      </c>
      <c r="P49" s="88">
        <v>1994</v>
      </c>
      <c r="Q49" s="88">
        <v>1995</v>
      </c>
      <c r="R49" s="88">
        <v>1996</v>
      </c>
      <c r="S49" s="88">
        <v>1997</v>
      </c>
      <c r="T49" s="88">
        <v>1998</v>
      </c>
      <c r="U49" s="88">
        <v>1999</v>
      </c>
      <c r="V49" s="88">
        <v>2000</v>
      </c>
      <c r="W49" s="88">
        <v>2001</v>
      </c>
      <c r="X49" s="88">
        <v>2002</v>
      </c>
      <c r="Y49" s="88">
        <v>2003</v>
      </c>
      <c r="Z49" s="88">
        <v>2004</v>
      </c>
      <c r="AA49" s="88">
        <v>2005</v>
      </c>
      <c r="AB49" s="88">
        <v>2006</v>
      </c>
      <c r="AC49" s="88">
        <v>2007</v>
      </c>
      <c r="AD49" s="88">
        <v>2008</v>
      </c>
      <c r="AE49" s="88">
        <v>2009</v>
      </c>
      <c r="AF49" s="88">
        <v>2010</v>
      </c>
      <c r="AG49" s="88">
        <v>2011</v>
      </c>
      <c r="AH49" s="88">
        <v>2012</v>
      </c>
      <c r="AI49" s="88">
        <v>2013</v>
      </c>
      <c r="AJ49" s="88">
        <v>2014</v>
      </c>
      <c r="AK49" s="88">
        <v>2015</v>
      </c>
      <c r="AL49" s="88">
        <v>2016</v>
      </c>
      <c r="AM49" s="88">
        <v>2017</v>
      </c>
      <c r="AN49" s="88">
        <v>2018</v>
      </c>
      <c r="AO49" s="88">
        <v>2019</v>
      </c>
    </row>
    <row r="50" spans="1:41" ht="15">
      <c r="A50" s="93" t="s">
        <v>13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>
        <v>81</v>
      </c>
      <c r="AA50" s="43">
        <v>19</v>
      </c>
      <c r="AB50" s="43">
        <v>216.5</v>
      </c>
      <c r="AC50" s="43">
        <v>112</v>
      </c>
      <c r="AD50" s="43">
        <v>0</v>
      </c>
      <c r="AE50" s="43">
        <v>37</v>
      </c>
      <c r="AF50" s="43">
        <v>112</v>
      </c>
      <c r="AG50" s="43">
        <v>102</v>
      </c>
      <c r="AH50" s="43"/>
      <c r="AI50" s="43"/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</row>
    <row r="51" spans="1:41" ht="15">
      <c r="A51" s="93" t="s">
        <v>197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>
        <v>61.8</v>
      </c>
      <c r="Y51" s="43"/>
      <c r="Z51" s="43"/>
      <c r="AA51" s="43"/>
      <c r="AB51" s="43"/>
      <c r="AC51" s="43">
        <v>40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5">
      <c r="A52" s="93" t="s">
        <v>212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>
        <v>13</v>
      </c>
      <c r="Z52" s="43"/>
      <c r="AA52" s="43"/>
      <c r="AB52" s="43">
        <v>2</v>
      </c>
      <c r="AC52" s="43">
        <v>37</v>
      </c>
      <c r="AD52" s="43">
        <v>0</v>
      </c>
      <c r="AE52" s="43">
        <v>30</v>
      </c>
      <c r="AF52" s="43">
        <v>62</v>
      </c>
      <c r="AG52" s="43">
        <v>12</v>
      </c>
      <c r="AH52" s="43"/>
      <c r="AI52" s="43"/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</row>
    <row r="53" spans="1:41" ht="15">
      <c r="A53" s="93" t="s">
        <v>210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>
        <v>8</v>
      </c>
      <c r="AD53" s="43">
        <v>301</v>
      </c>
      <c r="AE53" s="43">
        <v>79</v>
      </c>
      <c r="AF53" s="43">
        <v>383</v>
      </c>
      <c r="AG53" s="43">
        <v>196</v>
      </c>
      <c r="AH53" s="43"/>
      <c r="AI53" s="43"/>
      <c r="AJ53" s="43">
        <v>0</v>
      </c>
      <c r="AK53" s="43">
        <v>0</v>
      </c>
      <c r="AL53" s="43">
        <v>0</v>
      </c>
      <c r="AM53" s="43"/>
      <c r="AN53" s="43">
        <v>0</v>
      </c>
      <c r="AO53" s="43">
        <v>0</v>
      </c>
    </row>
    <row r="54" spans="1:41" ht="15">
      <c r="A54" s="93" t="s">
        <v>194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>
        <v>5</v>
      </c>
      <c r="AD54" s="43">
        <v>1</v>
      </c>
      <c r="AE54" s="43"/>
      <c r="AF54" s="43"/>
      <c r="AG54" s="43">
        <v>0</v>
      </c>
      <c r="AH54" s="43"/>
      <c r="AI54" s="43"/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</row>
    <row r="55" spans="1:41" ht="15">
      <c r="A55" s="93" t="s">
        <v>185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>
        <v>33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5">
      <c r="A56" s="93" t="s">
        <v>190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ht="15">
      <c r="A57" s="93" t="s">
        <v>192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ht="15">
      <c r="A58" s="93" t="s">
        <v>209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>
        <v>90</v>
      </c>
      <c r="AB58" s="43">
        <v>107.5</v>
      </c>
      <c r="AC58" s="43"/>
      <c r="AD58" s="43">
        <v>0</v>
      </c>
      <c r="AE58" s="43"/>
      <c r="AF58" s="43">
        <v>5</v>
      </c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ht="15">
      <c r="A59" s="93" t="s">
        <v>196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ht="15">
      <c r="A60" s="93" t="s">
        <v>199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>
        <v>68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ht="15">
      <c r="A61" s="93" t="s">
        <v>180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>
        <v>0</v>
      </c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ht="15">
      <c r="A62" s="93" t="s">
        <v>202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>
        <v>10</v>
      </c>
      <c r="Z62" s="43"/>
      <c r="AA62" s="43"/>
      <c r="AB62" s="43">
        <v>0.01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ht="15">
      <c r="A63" s="93" t="s">
        <v>179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>
        <v>200</v>
      </c>
      <c r="Z63" s="43">
        <v>62</v>
      </c>
      <c r="AA63" s="43">
        <v>295</v>
      </c>
      <c r="AB63" s="43"/>
      <c r="AC63" s="43"/>
      <c r="AD63" s="43">
        <v>250</v>
      </c>
      <c r="AE63" s="43">
        <v>83</v>
      </c>
      <c r="AF63" s="43">
        <v>285.5</v>
      </c>
      <c r="AG63" s="43">
        <v>486</v>
      </c>
      <c r="AH63" s="43"/>
      <c r="AI63" s="43">
        <v>313</v>
      </c>
      <c r="AJ63" s="43">
        <v>130</v>
      </c>
      <c r="AK63" s="43">
        <v>329.6299999999992</v>
      </c>
      <c r="AL63" s="43">
        <v>349</v>
      </c>
      <c r="AM63" s="43">
        <v>630</v>
      </c>
      <c r="AN63" s="43">
        <v>430</v>
      </c>
      <c r="AO63" s="43">
        <v>323</v>
      </c>
    </row>
    <row r="64" spans="1:41" ht="15">
      <c r="A64" s="93" t="s">
        <v>213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>
        <v>1156.76</v>
      </c>
      <c r="AF64" s="43">
        <v>1042.21</v>
      </c>
      <c r="AG64" s="43">
        <v>0</v>
      </c>
      <c r="AH64" s="43"/>
      <c r="AI64" s="43">
        <v>3</v>
      </c>
      <c r="AJ64" s="43"/>
      <c r="AK64" s="43"/>
      <c r="AL64" s="43"/>
      <c r="AM64" s="43"/>
      <c r="AN64" s="43"/>
      <c r="AO64" s="43"/>
    </row>
    <row r="65" spans="1:41" ht="15">
      <c r="A65" s="93" t="s">
        <v>182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>
        <v>84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1:41" ht="15">
      <c r="A66" s="93" t="s">
        <v>206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>
        <v>8861</v>
      </c>
      <c r="AF66" s="43">
        <v>914</v>
      </c>
      <c r="AG66" s="43">
        <v>78</v>
      </c>
      <c r="AH66" s="43"/>
      <c r="AI66" s="43"/>
      <c r="AJ66" s="43"/>
      <c r="AK66" s="43"/>
      <c r="AL66" s="43"/>
      <c r="AM66" s="43"/>
      <c r="AN66" s="43"/>
      <c r="AO66" s="43"/>
    </row>
    <row r="67" spans="1:41" ht="15">
      <c r="A67" s="93" t="s">
        <v>191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>
        <v>25</v>
      </c>
      <c r="AG67" s="43">
        <v>174.74</v>
      </c>
      <c r="AH67" s="43"/>
      <c r="AI67" s="43"/>
      <c r="AJ67" s="43"/>
      <c r="AK67" s="43"/>
      <c r="AL67" s="43"/>
      <c r="AM67" s="43"/>
      <c r="AN67" s="43"/>
      <c r="AO67" s="43"/>
    </row>
    <row r="68" spans="1:41" ht="15">
      <c r="A68" s="93" t="s">
        <v>188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>
        <v>0</v>
      </c>
      <c r="AN68" s="43"/>
      <c r="AO68" s="43"/>
    </row>
    <row r="69" ht="15">
      <c r="A69" s="6"/>
    </row>
    <row r="70" ht="15">
      <c r="A70" s="6" t="s">
        <v>174</v>
      </c>
    </row>
    <row r="71" spans="1:41" ht="15">
      <c r="A71" s="93" t="s">
        <v>178</v>
      </c>
      <c r="B71" s="88">
        <v>1980</v>
      </c>
      <c r="C71" s="88">
        <v>1981</v>
      </c>
      <c r="D71" s="88">
        <v>1982</v>
      </c>
      <c r="E71" s="88">
        <v>1983</v>
      </c>
      <c r="F71" s="88">
        <v>1984</v>
      </c>
      <c r="G71" s="88">
        <v>1985</v>
      </c>
      <c r="H71" s="88">
        <v>1986</v>
      </c>
      <c r="I71" s="88">
        <v>1987</v>
      </c>
      <c r="J71" s="88">
        <v>1988</v>
      </c>
      <c r="K71" s="88">
        <v>1989</v>
      </c>
      <c r="L71" s="88">
        <v>1990</v>
      </c>
      <c r="M71" s="88">
        <v>1991</v>
      </c>
      <c r="N71" s="88">
        <v>1992</v>
      </c>
      <c r="O71" s="88">
        <v>1993</v>
      </c>
      <c r="P71" s="88">
        <v>1994</v>
      </c>
      <c r="Q71" s="88">
        <v>1995</v>
      </c>
      <c r="R71" s="88">
        <v>1996</v>
      </c>
      <c r="S71" s="88">
        <v>1997</v>
      </c>
      <c r="T71" s="88">
        <v>1998</v>
      </c>
      <c r="U71" s="88">
        <v>1999</v>
      </c>
      <c r="V71" s="88">
        <v>2000</v>
      </c>
      <c r="W71" s="88">
        <v>2001</v>
      </c>
      <c r="X71" s="88">
        <v>2002</v>
      </c>
      <c r="Y71" s="88">
        <v>2003</v>
      </c>
      <c r="Z71" s="88">
        <v>2004</v>
      </c>
      <c r="AA71" s="88">
        <v>2005</v>
      </c>
      <c r="AB71" s="88">
        <v>2006</v>
      </c>
      <c r="AC71" s="88">
        <v>2007</v>
      </c>
      <c r="AD71" s="88">
        <v>2008</v>
      </c>
      <c r="AE71" s="88">
        <v>2009</v>
      </c>
      <c r="AF71" s="88">
        <v>2010</v>
      </c>
      <c r="AG71" s="88">
        <v>2011</v>
      </c>
      <c r="AH71" s="88">
        <v>2012</v>
      </c>
      <c r="AI71" s="88">
        <v>2013</v>
      </c>
      <c r="AJ71" s="88">
        <v>2014</v>
      </c>
      <c r="AK71" s="88">
        <v>2015</v>
      </c>
      <c r="AL71" s="88">
        <v>2016</v>
      </c>
      <c r="AM71" s="88">
        <v>2017</v>
      </c>
      <c r="AN71" s="88">
        <v>2018</v>
      </c>
      <c r="AO71" s="88">
        <v>2019</v>
      </c>
    </row>
    <row r="72" spans="1:41" ht="15">
      <c r="A72" s="93" t="s">
        <v>210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>
        <v>360</v>
      </c>
      <c r="AC72" s="43">
        <v>817</v>
      </c>
      <c r="AD72" s="43">
        <v>34.2</v>
      </c>
      <c r="AE72" s="43">
        <v>226.47</v>
      </c>
      <c r="AF72" s="43">
        <v>592</v>
      </c>
      <c r="AG72" s="43">
        <v>137.54</v>
      </c>
      <c r="AH72" s="43">
        <v>86.2</v>
      </c>
      <c r="AI72" s="43">
        <v>472.8</v>
      </c>
      <c r="AJ72" s="43">
        <v>278.65</v>
      </c>
      <c r="AK72" s="43">
        <v>693.8</v>
      </c>
      <c r="AL72" s="43">
        <v>84.35</v>
      </c>
      <c r="AM72" s="43"/>
      <c r="AN72" s="43">
        <v>44</v>
      </c>
      <c r="AO72" s="43">
        <v>11.5</v>
      </c>
    </row>
    <row r="73" spans="1:41" ht="15">
      <c r="A73" s="93" t="s">
        <v>13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81</v>
      </c>
      <c r="AA73" s="43">
        <v>19</v>
      </c>
      <c r="AB73" s="43">
        <v>216.5</v>
      </c>
      <c r="AC73" s="43">
        <v>112</v>
      </c>
      <c r="AD73" s="43">
        <v>2257.85</v>
      </c>
      <c r="AE73" s="43">
        <v>1889.4</v>
      </c>
      <c r="AF73" s="43">
        <v>2123.7</v>
      </c>
      <c r="AG73" s="43">
        <v>2331.58</v>
      </c>
      <c r="AH73" s="43">
        <v>1401.9</v>
      </c>
      <c r="AI73" s="43">
        <v>1522.15</v>
      </c>
      <c r="AJ73" s="43">
        <v>348.72</v>
      </c>
      <c r="AK73" s="43">
        <v>494.4</v>
      </c>
      <c r="AL73" s="43">
        <v>339.76</v>
      </c>
      <c r="AM73" s="43">
        <v>181.74</v>
      </c>
      <c r="AN73" s="43">
        <v>315.97</v>
      </c>
      <c r="AO73" s="43">
        <v>254.16</v>
      </c>
    </row>
    <row r="74" spans="1:41" ht="15">
      <c r="A74" s="93" t="s">
        <v>197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>
        <v>61.8</v>
      </c>
      <c r="Y74" s="43"/>
      <c r="Z74" s="43"/>
      <c r="AA74" s="43"/>
      <c r="AB74" s="43"/>
      <c r="AC74" s="43">
        <v>40</v>
      </c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1:41" ht="15">
      <c r="A75" s="93" t="s">
        <v>212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>
        <v>13</v>
      </c>
      <c r="Z75" s="43"/>
      <c r="AA75" s="43"/>
      <c r="AB75" s="43">
        <v>2</v>
      </c>
      <c r="AC75" s="43">
        <v>37</v>
      </c>
      <c r="AD75" s="43">
        <v>656.1</v>
      </c>
      <c r="AE75" s="43">
        <v>683.42</v>
      </c>
      <c r="AF75" s="43">
        <v>590.98</v>
      </c>
      <c r="AG75" s="43">
        <v>259.6</v>
      </c>
      <c r="AH75" s="43">
        <v>753.1</v>
      </c>
      <c r="AI75" s="43">
        <v>783.05</v>
      </c>
      <c r="AJ75" s="43">
        <v>169.3</v>
      </c>
      <c r="AK75" s="43">
        <v>168.55</v>
      </c>
      <c r="AL75" s="43">
        <v>110.28</v>
      </c>
      <c r="AM75" s="43">
        <v>34.72</v>
      </c>
      <c r="AN75" s="43">
        <v>53.1</v>
      </c>
      <c r="AO75" s="43">
        <v>20.07</v>
      </c>
    </row>
    <row r="76" spans="1:41" ht="15">
      <c r="A76" s="93" t="s">
        <v>194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>
        <v>5</v>
      </c>
      <c r="AD76" s="43">
        <v>5.48</v>
      </c>
      <c r="AE76" s="43">
        <v>3</v>
      </c>
      <c r="AF76" s="43"/>
      <c r="AG76" s="43">
        <v>340</v>
      </c>
      <c r="AH76" s="43">
        <v>595</v>
      </c>
      <c r="AI76" s="43">
        <v>61.5</v>
      </c>
      <c r="AJ76" s="43">
        <v>167.11</v>
      </c>
      <c r="AK76" s="43">
        <v>207.68</v>
      </c>
      <c r="AL76" s="43">
        <v>28.07</v>
      </c>
      <c r="AM76" s="43">
        <v>22.8</v>
      </c>
      <c r="AN76" s="43">
        <v>14.87</v>
      </c>
      <c r="AO76" s="43">
        <v>24.11</v>
      </c>
    </row>
    <row r="77" spans="1:41" ht="15">
      <c r="A77" s="93" t="s">
        <v>185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>
        <v>0</v>
      </c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1:41" ht="15">
      <c r="A78" s="93" t="s">
        <v>190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>
        <v>10</v>
      </c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1:41" ht="15">
      <c r="A79" s="93" t="s">
        <v>192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>
        <v>9.6</v>
      </c>
      <c r="AG79" s="43"/>
      <c r="AH79" s="43"/>
      <c r="AI79" s="43"/>
      <c r="AJ79" s="43"/>
      <c r="AK79" s="43"/>
      <c r="AL79" s="43"/>
      <c r="AM79" s="43"/>
      <c r="AN79" s="43"/>
      <c r="AO79" s="43"/>
    </row>
    <row r="80" spans="1:41" ht="15">
      <c r="A80" s="93" t="s">
        <v>209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v>90</v>
      </c>
      <c r="AB80" s="43">
        <v>107.5</v>
      </c>
      <c r="AC80" s="43"/>
      <c r="AD80" s="43">
        <v>29.3</v>
      </c>
      <c r="AE80" s="43">
        <v>18</v>
      </c>
      <c r="AF80" s="43">
        <v>79.22</v>
      </c>
      <c r="AG80" s="43"/>
      <c r="AH80" s="43">
        <v>40.5</v>
      </c>
      <c r="AI80" s="43"/>
      <c r="AJ80" s="43"/>
      <c r="AK80" s="43"/>
      <c r="AL80" s="43"/>
      <c r="AM80" s="43"/>
      <c r="AN80" s="43"/>
      <c r="AO80" s="43"/>
    </row>
    <row r="81" spans="1:41" ht="15">
      <c r="A81" s="93" t="s">
        <v>196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1:41" ht="15">
      <c r="A82" s="93" t="s">
        <v>199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>
        <v>68</v>
      </c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1:41" ht="15">
      <c r="A83" s="93" t="s">
        <v>180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>
        <v>24</v>
      </c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1:41" ht="15">
      <c r="A84" s="93" t="s">
        <v>202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>
        <v>10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1:41" ht="15">
      <c r="A85" s="93" t="s">
        <v>179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>
        <v>200</v>
      </c>
      <c r="Z85" s="43">
        <v>62</v>
      </c>
      <c r="AA85" s="43">
        <v>295</v>
      </c>
      <c r="AB85" s="43"/>
      <c r="AC85" s="43"/>
      <c r="AD85" s="43">
        <v>767.74</v>
      </c>
      <c r="AE85" s="43">
        <v>35</v>
      </c>
      <c r="AF85" s="43">
        <v>2656.5</v>
      </c>
      <c r="AG85" s="43">
        <v>402.99</v>
      </c>
      <c r="AH85" s="43">
        <v>276.4</v>
      </c>
      <c r="AI85" s="43">
        <v>31.2</v>
      </c>
      <c r="AJ85" s="43">
        <v>982</v>
      </c>
      <c r="AK85" s="43">
        <v>9411.8</v>
      </c>
      <c r="AL85" s="43">
        <v>3505.68</v>
      </c>
      <c r="AM85" s="43">
        <v>985.95</v>
      </c>
      <c r="AN85" s="43">
        <v>1045.4</v>
      </c>
      <c r="AO85" s="43">
        <v>1658.5</v>
      </c>
    </row>
    <row r="86" spans="1:41" ht="15">
      <c r="A86" s="93" t="s">
        <v>213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>
        <v>290.9</v>
      </c>
      <c r="AF86" s="43">
        <v>109.8</v>
      </c>
      <c r="AG86" s="43">
        <v>59.5</v>
      </c>
      <c r="AH86" s="43">
        <v>102.3</v>
      </c>
      <c r="AI86" s="43">
        <v>0</v>
      </c>
      <c r="AJ86" s="43"/>
      <c r="AK86" s="43"/>
      <c r="AL86" s="43"/>
      <c r="AM86" s="43"/>
      <c r="AN86" s="43"/>
      <c r="AO86" s="43"/>
    </row>
    <row r="87" spans="1:41" ht="15">
      <c r="A87" s="93" t="s">
        <v>182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>
        <v>74.9</v>
      </c>
      <c r="AF87" s="43"/>
      <c r="AG87" s="43"/>
      <c r="AH87" s="43">
        <v>60</v>
      </c>
      <c r="AI87" s="43"/>
      <c r="AJ87" s="43"/>
      <c r="AK87" s="43"/>
      <c r="AL87" s="43"/>
      <c r="AM87" s="43"/>
      <c r="AN87" s="43"/>
      <c r="AO87" s="43"/>
    </row>
    <row r="88" spans="1:41" ht="15">
      <c r="A88" s="93" t="s">
        <v>206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>
        <v>726</v>
      </c>
      <c r="AG88" s="43">
        <v>0</v>
      </c>
      <c r="AH88" s="43">
        <v>32.2</v>
      </c>
      <c r="AI88" s="43"/>
      <c r="AJ88" s="43"/>
      <c r="AK88" s="43"/>
      <c r="AL88" s="43"/>
      <c r="AM88" s="43"/>
      <c r="AN88" s="43"/>
      <c r="AO88" s="43"/>
    </row>
    <row r="89" spans="1:41" ht="15">
      <c r="A89" s="93" t="s">
        <v>191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>
        <v>656.06</v>
      </c>
      <c r="AG89" s="43">
        <v>0</v>
      </c>
      <c r="AH89" s="43"/>
      <c r="AI89" s="43"/>
      <c r="AJ89" s="43"/>
      <c r="AK89" s="43"/>
      <c r="AL89" s="43"/>
      <c r="AM89" s="43"/>
      <c r="AN89" s="43"/>
      <c r="AO89" s="43"/>
    </row>
    <row r="90" spans="1:41" ht="15">
      <c r="A90" s="93" t="s">
        <v>188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>
        <v>1.5</v>
      </c>
      <c r="AN90" s="43"/>
      <c r="AO90" s="43"/>
    </row>
    <row r="91" ht="15">
      <c r="A91" s="6"/>
    </row>
    <row r="92" ht="15">
      <c r="A92" s="6"/>
    </row>
    <row r="93" ht="15">
      <c r="A93" s="6" t="s">
        <v>214</v>
      </c>
    </row>
    <row r="94" spans="1:41" ht="15">
      <c r="A94" s="93" t="s">
        <v>178</v>
      </c>
      <c r="B94" s="88">
        <v>1980</v>
      </c>
      <c r="C94" s="88">
        <v>1981</v>
      </c>
      <c r="D94" s="88">
        <v>1982</v>
      </c>
      <c r="E94" s="88">
        <v>1983</v>
      </c>
      <c r="F94" s="88">
        <v>1984</v>
      </c>
      <c r="G94" s="88">
        <v>1985</v>
      </c>
      <c r="H94" s="88">
        <v>1986</v>
      </c>
      <c r="I94" s="88">
        <v>1987</v>
      </c>
      <c r="J94" s="88">
        <v>1988</v>
      </c>
      <c r="K94" s="88">
        <v>1989</v>
      </c>
      <c r="L94" s="88">
        <v>1990</v>
      </c>
      <c r="M94" s="88">
        <v>1991</v>
      </c>
      <c r="N94" s="88">
        <v>1992</v>
      </c>
      <c r="O94" s="88">
        <v>1993</v>
      </c>
      <c r="P94" s="88">
        <v>1994</v>
      </c>
      <c r="Q94" s="88">
        <v>1995</v>
      </c>
      <c r="R94" s="88">
        <v>1996</v>
      </c>
      <c r="S94" s="88">
        <v>1997</v>
      </c>
      <c r="T94" s="88">
        <v>1998</v>
      </c>
      <c r="U94" s="88">
        <v>1999</v>
      </c>
      <c r="V94" s="88">
        <v>2000</v>
      </c>
      <c r="W94" s="88">
        <v>2001</v>
      </c>
      <c r="X94" s="88">
        <v>2002</v>
      </c>
      <c r="Y94" s="88">
        <v>2003</v>
      </c>
      <c r="Z94" s="88">
        <v>2004</v>
      </c>
      <c r="AA94" s="88">
        <v>2005</v>
      </c>
      <c r="AB94" s="88">
        <v>2006</v>
      </c>
      <c r="AC94" s="88">
        <v>2007</v>
      </c>
      <c r="AD94" s="88">
        <v>2008</v>
      </c>
      <c r="AE94" s="88">
        <v>2009</v>
      </c>
      <c r="AF94" s="88">
        <v>2010</v>
      </c>
      <c r="AG94" s="88">
        <v>2011</v>
      </c>
      <c r="AH94" s="88">
        <v>2012</v>
      </c>
      <c r="AI94" s="88">
        <v>2013</v>
      </c>
      <c r="AJ94" s="88">
        <v>2014</v>
      </c>
      <c r="AK94" s="88">
        <v>2015</v>
      </c>
      <c r="AL94" s="88">
        <v>2016</v>
      </c>
      <c r="AM94" s="88">
        <v>2017</v>
      </c>
      <c r="AN94" s="88">
        <v>2018</v>
      </c>
      <c r="AO94" s="88">
        <v>2019</v>
      </c>
    </row>
    <row r="95" spans="1:41" ht="15">
      <c r="A95" s="93" t="s">
        <v>210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>
        <v>1116</v>
      </c>
      <c r="AC95" s="43">
        <v>5901.3</v>
      </c>
      <c r="AD95" s="43">
        <v>177.84</v>
      </c>
      <c r="AE95" s="43">
        <v>1699.22</v>
      </c>
      <c r="AF95" s="43">
        <v>4164.5</v>
      </c>
      <c r="AG95" s="43">
        <v>1021.65</v>
      </c>
      <c r="AH95" s="43">
        <v>86.2</v>
      </c>
      <c r="AI95" s="43">
        <v>3952</v>
      </c>
      <c r="AJ95" s="43">
        <v>1811.86</v>
      </c>
      <c r="AK95" s="43">
        <v>4577.49</v>
      </c>
      <c r="AL95" s="43">
        <v>532.51</v>
      </c>
      <c r="AM95" s="43"/>
      <c r="AN95" s="43">
        <v>396</v>
      </c>
      <c r="AO95" s="43">
        <v>92</v>
      </c>
    </row>
    <row r="96" spans="1:41" ht="15">
      <c r="A96" s="93" t="s">
        <v>13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>
        <v>1526.4</v>
      </c>
      <c r="AA96" s="43">
        <v>1909.336</v>
      </c>
      <c r="AB96" s="43">
        <v>4084.33</v>
      </c>
      <c r="AC96" s="43">
        <v>3689.025</v>
      </c>
      <c r="AD96" s="43">
        <v>10654.16</v>
      </c>
      <c r="AE96" s="43">
        <v>10248.05</v>
      </c>
      <c r="AF96" s="43">
        <v>11847.84</v>
      </c>
      <c r="AG96" s="43">
        <v>12085.96</v>
      </c>
      <c r="AH96" s="43">
        <v>1401.9</v>
      </c>
      <c r="AI96" s="43">
        <v>9266.32</v>
      </c>
      <c r="AJ96" s="43">
        <v>1750.76</v>
      </c>
      <c r="AK96" s="43">
        <v>3253.42</v>
      </c>
      <c r="AL96" s="43">
        <v>1764.73</v>
      </c>
      <c r="AM96" s="43">
        <v>866.4</v>
      </c>
      <c r="AN96" s="43">
        <v>1309.92</v>
      </c>
      <c r="AO96" s="43">
        <v>1864.06</v>
      </c>
    </row>
    <row r="97" spans="1:41" ht="15">
      <c r="A97" s="93" t="s">
        <v>179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>
        <v>235.75</v>
      </c>
      <c r="Z97" s="43">
        <v>2209.181</v>
      </c>
      <c r="AA97" s="43">
        <v>2369.684</v>
      </c>
      <c r="AB97" s="43">
        <v>2098.73</v>
      </c>
      <c r="AC97" s="43">
        <v>2268.362</v>
      </c>
      <c r="AD97" s="43">
        <v>4003.6</v>
      </c>
      <c r="AE97" s="43">
        <v>171.55</v>
      </c>
      <c r="AF97" s="43">
        <v>13965.5</v>
      </c>
      <c r="AG97" s="43">
        <v>2561.2</v>
      </c>
      <c r="AH97" s="43">
        <v>276.4</v>
      </c>
      <c r="AI97" s="43">
        <v>217.75</v>
      </c>
      <c r="AJ97" s="43">
        <v>6590.7</v>
      </c>
      <c r="AK97" s="43">
        <v>52971.22</v>
      </c>
      <c r="AL97" s="43">
        <v>20840.21</v>
      </c>
      <c r="AM97" s="43">
        <v>7296.05</v>
      </c>
      <c r="AN97" s="43">
        <v>7993.69</v>
      </c>
      <c r="AO97" s="43">
        <v>12757.28</v>
      </c>
    </row>
    <row r="98" spans="1:41" ht="15">
      <c r="A98" s="93" t="s">
        <v>212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>
        <v>496.8</v>
      </c>
      <c r="Y98" s="43">
        <v>3138.75</v>
      </c>
      <c r="Z98" s="43">
        <v>1725.9</v>
      </c>
      <c r="AA98" s="43">
        <v>5952.735</v>
      </c>
      <c r="AB98" s="43">
        <v>3566.65</v>
      </c>
      <c r="AC98" s="43">
        <v>2124.201</v>
      </c>
      <c r="AD98" s="43">
        <v>2783.91</v>
      </c>
      <c r="AE98" s="43">
        <v>2941.1</v>
      </c>
      <c r="AF98" s="43">
        <v>2618.29</v>
      </c>
      <c r="AG98" s="43">
        <v>1436.22</v>
      </c>
      <c r="AH98" s="43">
        <v>753.1</v>
      </c>
      <c r="AI98" s="43">
        <v>2346.81</v>
      </c>
      <c r="AJ98" s="43">
        <v>719.59</v>
      </c>
      <c r="AK98" s="43">
        <v>514.47</v>
      </c>
      <c r="AL98" s="43">
        <v>352.47</v>
      </c>
      <c r="AM98" s="43">
        <v>159.41</v>
      </c>
      <c r="AN98" s="43">
        <v>287.21</v>
      </c>
      <c r="AO98" s="43">
        <v>112.76</v>
      </c>
    </row>
    <row r="99" spans="1:41" ht="15">
      <c r="A99" s="93" t="s">
        <v>202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>
        <v>4510.52</v>
      </c>
      <c r="W99" s="43">
        <v>1601.39</v>
      </c>
      <c r="X99" s="43">
        <v>449.64</v>
      </c>
      <c r="Y99" s="43">
        <v>319.2</v>
      </c>
      <c r="Z99" s="43"/>
      <c r="AA99" s="43">
        <v>1816.4</v>
      </c>
      <c r="AB99" s="43">
        <v>7327.126</v>
      </c>
      <c r="AC99" s="43">
        <v>574.77</v>
      </c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1:41" ht="15">
      <c r="A100" s="93" t="s">
        <v>180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>
        <v>109.8</v>
      </c>
      <c r="AD100" s="43">
        <v>115.2</v>
      </c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1:41" ht="15">
      <c r="A101" s="93" t="s">
        <v>194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>
        <v>1882.92</v>
      </c>
      <c r="AA101" s="43">
        <v>543</v>
      </c>
      <c r="AB101" s="43">
        <v>2297.8</v>
      </c>
      <c r="AC101" s="43">
        <v>78.4</v>
      </c>
      <c r="AD101" s="43">
        <v>19.18</v>
      </c>
      <c r="AE101" s="43">
        <v>15</v>
      </c>
      <c r="AF101" s="43"/>
      <c r="AG101" s="43">
        <v>1734</v>
      </c>
      <c r="AH101" s="43">
        <v>595</v>
      </c>
      <c r="AI101" s="43">
        <v>399.75</v>
      </c>
      <c r="AJ101" s="43">
        <v>1145.78</v>
      </c>
      <c r="AK101" s="43">
        <v>1349.33</v>
      </c>
      <c r="AL101" s="43">
        <v>178.24</v>
      </c>
      <c r="AM101" s="43">
        <v>148.2</v>
      </c>
      <c r="AN101" s="43">
        <v>101.86</v>
      </c>
      <c r="AO101" s="43">
        <v>167.56</v>
      </c>
    </row>
    <row r="102" spans="1:41" ht="15">
      <c r="A102" s="93" t="s">
        <v>197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>
        <v>1120</v>
      </c>
      <c r="Y102" s="43">
        <v>3</v>
      </c>
      <c r="Z102" s="43"/>
      <c r="AA102" s="43">
        <v>224</v>
      </c>
      <c r="AB102" s="43">
        <v>313.2</v>
      </c>
      <c r="AC102" s="43">
        <v>36</v>
      </c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1:41" ht="15">
      <c r="A103" s="93" t="s">
        <v>209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>
        <v>3258.4</v>
      </c>
      <c r="AB103" s="43">
        <v>94.5</v>
      </c>
      <c r="AC103" s="43">
        <v>3.5</v>
      </c>
      <c r="AD103" s="43">
        <v>191.3</v>
      </c>
      <c r="AE103" s="43">
        <v>63</v>
      </c>
      <c r="AF103" s="43">
        <v>486.54</v>
      </c>
      <c r="AG103" s="43"/>
      <c r="AH103" s="43">
        <v>40.5</v>
      </c>
      <c r="AI103" s="43"/>
      <c r="AJ103" s="43"/>
      <c r="AK103" s="43"/>
      <c r="AL103" s="43"/>
      <c r="AM103" s="43"/>
      <c r="AN103" s="43"/>
      <c r="AO103" s="43"/>
    </row>
    <row r="104" spans="1:41" ht="15">
      <c r="A104" s="93" t="s">
        <v>185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41" ht="15">
      <c r="A105" s="93" t="s">
        <v>190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>
        <v>25</v>
      </c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1:41" ht="15">
      <c r="A106" s="93" t="s">
        <v>192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>
        <v>52.5</v>
      </c>
      <c r="AC106" s="43"/>
      <c r="AD106" s="43"/>
      <c r="AE106" s="43"/>
      <c r="AF106" s="43">
        <v>57.6</v>
      </c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1:41" ht="15">
      <c r="A107" s="93" t="s">
        <v>196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>
        <v>0</v>
      </c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</row>
    <row r="108" spans="1:41" ht="15">
      <c r="A108" s="93" t="s">
        <v>199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>
        <v>13.508</v>
      </c>
      <c r="AB108" s="43">
        <v>1648.5</v>
      </c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</row>
    <row r="109" spans="1:41" ht="15">
      <c r="A109" s="93" t="s">
        <v>213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>
        <v>1163.6</v>
      </c>
      <c r="AF109" s="43">
        <v>212.88</v>
      </c>
      <c r="AG109" s="43">
        <v>138.25</v>
      </c>
      <c r="AH109" s="43">
        <v>102.3</v>
      </c>
      <c r="AI109" s="43">
        <v>0</v>
      </c>
      <c r="AJ109" s="43"/>
      <c r="AK109" s="43"/>
      <c r="AL109" s="43"/>
      <c r="AM109" s="43"/>
      <c r="AN109" s="43"/>
      <c r="AO109" s="43"/>
    </row>
    <row r="110" spans="1:41" ht="15">
      <c r="A110" s="93" t="s">
        <v>182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>
        <v>449.4</v>
      </c>
      <c r="AF110" s="43"/>
      <c r="AG110" s="43"/>
      <c r="AH110" s="43">
        <v>60</v>
      </c>
      <c r="AI110" s="43"/>
      <c r="AJ110" s="43"/>
      <c r="AK110" s="43"/>
      <c r="AL110" s="43"/>
      <c r="AM110" s="43"/>
      <c r="AN110" s="43"/>
      <c r="AO110" s="43"/>
    </row>
    <row r="111" spans="1:41" ht="15">
      <c r="A111" s="93" t="s">
        <v>206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>
        <v>2627.6</v>
      </c>
      <c r="AG111" s="43">
        <v>0</v>
      </c>
      <c r="AH111" s="43">
        <v>32.2</v>
      </c>
      <c r="AI111" s="43"/>
      <c r="AJ111" s="43"/>
      <c r="AK111" s="43"/>
      <c r="AL111" s="43"/>
      <c r="AM111" s="43"/>
      <c r="AN111" s="43"/>
      <c r="AO111" s="43"/>
    </row>
    <row r="112" spans="1:41" ht="15">
      <c r="A112" s="93" t="s">
        <v>191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>
        <v>3280.3</v>
      </c>
      <c r="AG112" s="43">
        <v>0</v>
      </c>
      <c r="AH112" s="43"/>
      <c r="AI112" s="43"/>
      <c r="AJ112" s="43"/>
      <c r="AK112" s="43"/>
      <c r="AL112" s="43"/>
      <c r="AM112" s="43"/>
      <c r="AN112" s="43"/>
      <c r="AO112" s="43"/>
    </row>
    <row r="113" spans="1:41" ht="15">
      <c r="A113" s="93" t="s">
        <v>188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>
        <v>7.5</v>
      </c>
      <c r="AN113" s="43"/>
      <c r="AO113" s="43"/>
    </row>
    <row r="114" ht="15">
      <c r="A114" s="6"/>
    </row>
    <row r="115" ht="15">
      <c r="A115" s="6" t="s">
        <v>176</v>
      </c>
    </row>
    <row r="116" spans="1:41" ht="15">
      <c r="A116" s="93" t="s">
        <v>178</v>
      </c>
      <c r="B116" s="88">
        <v>1980</v>
      </c>
      <c r="C116" s="88">
        <v>1981</v>
      </c>
      <c r="D116" s="88">
        <v>1982</v>
      </c>
      <c r="E116" s="88">
        <v>1983</v>
      </c>
      <c r="F116" s="88">
        <v>1984</v>
      </c>
      <c r="G116" s="88">
        <v>1985</v>
      </c>
      <c r="H116" s="88">
        <v>1986</v>
      </c>
      <c r="I116" s="88">
        <v>1987</v>
      </c>
      <c r="J116" s="88">
        <v>1988</v>
      </c>
      <c r="K116" s="88">
        <v>1989</v>
      </c>
      <c r="L116" s="88">
        <v>1990</v>
      </c>
      <c r="M116" s="88">
        <v>1991</v>
      </c>
      <c r="N116" s="88">
        <v>1992</v>
      </c>
      <c r="O116" s="88">
        <v>1993</v>
      </c>
      <c r="P116" s="88">
        <v>1994</v>
      </c>
      <c r="Q116" s="88">
        <v>1995</v>
      </c>
      <c r="R116" s="88">
        <v>1996</v>
      </c>
      <c r="S116" s="88">
        <v>1997</v>
      </c>
      <c r="T116" s="88">
        <v>1998</v>
      </c>
      <c r="U116" s="88">
        <v>1999</v>
      </c>
      <c r="V116" s="88">
        <v>2000</v>
      </c>
      <c r="W116" s="88">
        <v>2001</v>
      </c>
      <c r="X116" s="88">
        <v>2002</v>
      </c>
      <c r="Y116" s="88">
        <v>2003</v>
      </c>
      <c r="Z116" s="88">
        <v>2004</v>
      </c>
      <c r="AA116" s="88">
        <v>2005</v>
      </c>
      <c r="AB116" s="88">
        <v>2006</v>
      </c>
      <c r="AC116" s="88">
        <v>2007</v>
      </c>
      <c r="AD116" s="88">
        <v>2008</v>
      </c>
      <c r="AE116" s="88">
        <v>2009</v>
      </c>
      <c r="AF116" s="88">
        <v>2010</v>
      </c>
      <c r="AG116" s="88">
        <v>2011</v>
      </c>
      <c r="AH116" s="88">
        <v>2012</v>
      </c>
      <c r="AI116" s="88">
        <v>2013</v>
      </c>
      <c r="AJ116" s="88">
        <v>2014</v>
      </c>
      <c r="AK116" s="88">
        <v>2015</v>
      </c>
      <c r="AL116" s="88">
        <v>2016</v>
      </c>
      <c r="AM116" s="88">
        <v>2017</v>
      </c>
      <c r="AN116" s="88">
        <v>2018</v>
      </c>
      <c r="AO116" s="88">
        <v>2019</v>
      </c>
    </row>
    <row r="117" spans="1:41" ht="15">
      <c r="A117" s="93" t="s">
        <v>13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>
        <v>2.57</v>
      </c>
      <c r="AA117" s="44">
        <v>3.34</v>
      </c>
      <c r="AB117" s="44">
        <v>2.26</v>
      </c>
      <c r="AC117" s="44">
        <v>2.83</v>
      </c>
      <c r="AD117" s="44">
        <v>2.49</v>
      </c>
      <c r="AE117" s="44">
        <v>2.57</v>
      </c>
      <c r="AF117" s="44">
        <v>2.41</v>
      </c>
      <c r="AG117" s="44">
        <v>2.53</v>
      </c>
      <c r="AH117" s="44">
        <v>2.29</v>
      </c>
      <c r="AI117" s="44">
        <v>2.59</v>
      </c>
      <c r="AJ117" s="44">
        <v>2.44</v>
      </c>
      <c r="AK117" s="44">
        <v>2.19</v>
      </c>
      <c r="AL117" s="44">
        <v>1.94</v>
      </c>
      <c r="AM117" s="44">
        <v>1.73</v>
      </c>
      <c r="AN117" s="44">
        <v>2.8</v>
      </c>
      <c r="AO117" s="44">
        <v>2.38</v>
      </c>
    </row>
    <row r="118" spans="1:41" ht="15">
      <c r="A118" s="93" t="s">
        <v>202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>
        <v>2.38</v>
      </c>
      <c r="W118" s="44">
        <v>1.31</v>
      </c>
      <c r="X118" s="44">
        <v>1.77</v>
      </c>
      <c r="Y118" s="44">
        <v>1.48</v>
      </c>
      <c r="Z118" s="44"/>
      <c r="AA118" s="44">
        <v>1.92</v>
      </c>
      <c r="AB118" s="44">
        <v>1.86</v>
      </c>
      <c r="AC118" s="44">
        <v>2.1</v>
      </c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</row>
    <row r="119" spans="1:41" ht="15">
      <c r="A119" s="93" t="s">
        <v>194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>
        <v>2.18</v>
      </c>
      <c r="AA119" s="44">
        <v>2.08</v>
      </c>
      <c r="AB119" s="44">
        <v>1.8</v>
      </c>
      <c r="AC119" s="44">
        <v>2</v>
      </c>
      <c r="AD119" s="44">
        <v>1.37</v>
      </c>
      <c r="AE119" s="44">
        <v>2</v>
      </c>
      <c r="AF119" s="44"/>
      <c r="AG119" s="44">
        <v>1.7</v>
      </c>
      <c r="AH119" s="44">
        <v>0.7</v>
      </c>
      <c r="AI119" s="44">
        <v>1.23</v>
      </c>
      <c r="AJ119" s="44">
        <v>0.99</v>
      </c>
      <c r="AK119" s="44">
        <v>1.18</v>
      </c>
      <c r="AL119" s="44">
        <v>1.16</v>
      </c>
      <c r="AM119" s="44">
        <v>1.2</v>
      </c>
      <c r="AN119" s="44">
        <v>1.24</v>
      </c>
      <c r="AO119" s="44">
        <v>1.27</v>
      </c>
    </row>
    <row r="120" spans="1:41" ht="15">
      <c r="A120" s="93" t="s">
        <v>209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>
        <v>1.72</v>
      </c>
      <c r="AB120" s="44">
        <v>2</v>
      </c>
      <c r="AC120" s="44">
        <v>2</v>
      </c>
      <c r="AD120" s="44">
        <v>2.4</v>
      </c>
      <c r="AE120" s="44">
        <v>2</v>
      </c>
      <c r="AF120" s="44">
        <v>1.82</v>
      </c>
      <c r="AG120" s="44"/>
      <c r="AH120" s="44">
        <v>3</v>
      </c>
      <c r="AI120" s="44"/>
      <c r="AJ120" s="44"/>
      <c r="AK120" s="44"/>
      <c r="AL120" s="44"/>
      <c r="AM120" s="44"/>
      <c r="AN120" s="44"/>
      <c r="AO120" s="44"/>
    </row>
    <row r="121" spans="1:41" ht="15">
      <c r="A121" s="93" t="s">
        <v>180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>
        <v>1.8</v>
      </c>
      <c r="AD121" s="44">
        <v>1.2</v>
      </c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</row>
    <row r="122" spans="1:41" ht="15">
      <c r="A122" s="93" t="s">
        <v>210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>
        <v>1.55</v>
      </c>
      <c r="AC122" s="44">
        <v>1.63</v>
      </c>
      <c r="AD122" s="44">
        <v>1.8</v>
      </c>
      <c r="AE122" s="44">
        <v>1.08</v>
      </c>
      <c r="AF122" s="44">
        <v>1.54</v>
      </c>
      <c r="AG122" s="44">
        <v>1.12</v>
      </c>
      <c r="AH122" s="44">
        <v>0.28</v>
      </c>
      <c r="AI122" s="44">
        <v>0.97</v>
      </c>
      <c r="AJ122" s="44">
        <v>1.62</v>
      </c>
      <c r="AK122" s="44">
        <v>2.08</v>
      </c>
      <c r="AL122" s="44">
        <v>1.72</v>
      </c>
      <c r="AM122" s="44"/>
      <c r="AN122" s="44">
        <v>2.2</v>
      </c>
      <c r="AO122" s="44">
        <v>2.3</v>
      </c>
    </row>
    <row r="123" spans="1:41" ht="15">
      <c r="A123" s="93" t="s">
        <v>179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>
        <v>1.07</v>
      </c>
      <c r="Z123" s="44">
        <v>1.57</v>
      </c>
      <c r="AA123" s="44">
        <v>0.69</v>
      </c>
      <c r="AB123" s="44">
        <v>1.03</v>
      </c>
      <c r="AC123" s="44">
        <v>1.19</v>
      </c>
      <c r="AD123" s="44">
        <v>0.82</v>
      </c>
      <c r="AE123" s="44">
        <v>0.23</v>
      </c>
      <c r="AF123" s="44">
        <v>0.86</v>
      </c>
      <c r="AG123" s="44">
        <v>0.34</v>
      </c>
      <c r="AH123" s="44">
        <v>0.96</v>
      </c>
      <c r="AI123" s="44">
        <v>0.78</v>
      </c>
      <c r="AJ123" s="44">
        <v>1.1</v>
      </c>
      <c r="AK123" s="44">
        <v>0.98</v>
      </c>
      <c r="AL123" s="44">
        <v>0.75</v>
      </c>
      <c r="AM123" s="44">
        <v>0.38</v>
      </c>
      <c r="AN123" s="44">
        <v>0.56</v>
      </c>
      <c r="AO123" s="44">
        <v>0.61</v>
      </c>
    </row>
    <row r="124" spans="1:41" ht="15">
      <c r="A124" s="93" t="s">
        <v>212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>
        <v>1.07</v>
      </c>
      <c r="Y124" s="44">
        <v>1</v>
      </c>
      <c r="Z124" s="44">
        <v>1.18</v>
      </c>
      <c r="AA124" s="44">
        <v>1.32</v>
      </c>
      <c r="AB124" s="44">
        <v>0.86</v>
      </c>
      <c r="AC124" s="44">
        <v>1.03</v>
      </c>
      <c r="AD124" s="44">
        <v>1.52</v>
      </c>
      <c r="AE124" s="44">
        <v>0.97</v>
      </c>
      <c r="AF124" s="44">
        <v>1.05</v>
      </c>
      <c r="AG124" s="44">
        <v>0.91</v>
      </c>
      <c r="AH124" s="44">
        <v>1.47</v>
      </c>
      <c r="AI124" s="44">
        <v>1.25</v>
      </c>
      <c r="AJ124" s="44">
        <v>1.5</v>
      </c>
      <c r="AK124" s="44">
        <v>1.48</v>
      </c>
      <c r="AL124" s="44">
        <v>1.2</v>
      </c>
      <c r="AM124" s="44">
        <v>1.16</v>
      </c>
      <c r="AN124" s="44">
        <v>1.13</v>
      </c>
      <c r="AO124" s="44">
        <v>1.15</v>
      </c>
    </row>
    <row r="125" spans="1:41" ht="15">
      <c r="A125" s="93" t="s">
        <v>197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>
        <v>0.8</v>
      </c>
      <c r="Y125" s="44">
        <v>1.2</v>
      </c>
      <c r="Z125" s="44"/>
      <c r="AA125" s="44">
        <v>0.8</v>
      </c>
      <c r="AB125" s="44">
        <v>0.9</v>
      </c>
      <c r="AC125" s="44">
        <v>0.17</v>
      </c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</row>
    <row r="126" spans="1:41" ht="15">
      <c r="A126" s="93" t="s">
        <v>185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</row>
    <row r="127" spans="1:41" ht="15">
      <c r="A127" s="93" t="s">
        <v>190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>
        <v>2.5</v>
      </c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</row>
    <row r="128" spans="1:41" ht="15">
      <c r="A128" s="93" t="s">
        <v>192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>
        <v>3</v>
      </c>
      <c r="AC128" s="44"/>
      <c r="AD128" s="44"/>
      <c r="AE128" s="44"/>
      <c r="AF128" s="44">
        <v>1.2</v>
      </c>
      <c r="AG128" s="44"/>
      <c r="AH128" s="44"/>
      <c r="AI128" s="44"/>
      <c r="AJ128" s="44"/>
      <c r="AK128" s="44"/>
      <c r="AL128" s="44"/>
      <c r="AM128" s="44"/>
      <c r="AN128" s="44"/>
      <c r="AO128" s="44"/>
    </row>
    <row r="129" spans="1:41" ht="15">
      <c r="A129" s="93" t="s">
        <v>196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</row>
    <row r="130" spans="1:41" ht="15">
      <c r="A130" s="93" t="s">
        <v>199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>
        <v>2</v>
      </c>
      <c r="AB130" s="44">
        <v>2.36</v>
      </c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</row>
    <row r="131" spans="1:41" ht="15">
      <c r="A131" s="93" t="s">
        <v>213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>
        <v>1</v>
      </c>
      <c r="AF131" s="44">
        <v>1.28</v>
      </c>
      <c r="AG131" s="44">
        <v>0.46</v>
      </c>
      <c r="AH131" s="44">
        <v>0.8</v>
      </c>
      <c r="AI131" s="44">
        <v>0</v>
      </c>
      <c r="AJ131" s="44"/>
      <c r="AK131" s="44"/>
      <c r="AL131" s="44"/>
      <c r="AM131" s="44"/>
      <c r="AN131" s="44"/>
      <c r="AO131" s="44"/>
    </row>
    <row r="132" spans="1:41" ht="15">
      <c r="A132" s="93" t="s">
        <v>182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>
        <v>0.97</v>
      </c>
      <c r="AF132" s="44"/>
      <c r="AG132" s="44"/>
      <c r="AH132" s="44">
        <v>1.2</v>
      </c>
      <c r="AI132" s="44"/>
      <c r="AJ132" s="44"/>
      <c r="AK132" s="44"/>
      <c r="AL132" s="44"/>
      <c r="AM132" s="44"/>
      <c r="AN132" s="44"/>
      <c r="AO132" s="44"/>
    </row>
    <row r="133" spans="1:41" ht="15">
      <c r="A133" s="93" t="s">
        <v>206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>
        <v>1.05</v>
      </c>
      <c r="AG133" s="44">
        <v>0</v>
      </c>
      <c r="AH133" s="44">
        <v>0.34</v>
      </c>
      <c r="AI133" s="44"/>
      <c r="AJ133" s="44"/>
      <c r="AK133" s="44"/>
      <c r="AL133" s="44"/>
      <c r="AM133" s="44"/>
      <c r="AN133" s="44"/>
      <c r="AO133" s="44"/>
    </row>
    <row r="134" spans="1:41" ht="15">
      <c r="A134" s="93" t="s">
        <v>191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>
        <v>1.46</v>
      </c>
      <c r="AG134" s="44">
        <v>0</v>
      </c>
      <c r="AH134" s="44"/>
      <c r="AI134" s="44"/>
      <c r="AJ134" s="44"/>
      <c r="AK134" s="44"/>
      <c r="AL134" s="44"/>
      <c r="AM134" s="44"/>
      <c r="AN134" s="44"/>
      <c r="AO134" s="44"/>
    </row>
    <row r="135" spans="1:41" ht="15">
      <c r="A135" s="93" t="s">
        <v>188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>
        <v>1.5</v>
      </c>
      <c r="AN135" s="44"/>
      <c r="AO135" s="44"/>
    </row>
    <row r="136" spans="1:41" ht="15">
      <c r="A136" s="6"/>
      <c r="AD136">
        <v>1.657142857142857</v>
      </c>
      <c r="AO136" s="99"/>
    </row>
    <row r="137" ht="15">
      <c r="A137" s="6"/>
    </row>
    <row r="138" ht="15">
      <c r="A138" s="6" t="s">
        <v>177</v>
      </c>
    </row>
    <row r="139" spans="1:41" ht="15">
      <c r="A139" s="93" t="s">
        <v>178</v>
      </c>
      <c r="B139" s="88">
        <v>1980</v>
      </c>
      <c r="C139" s="88">
        <v>1981</v>
      </c>
      <c r="D139" s="88">
        <v>1982</v>
      </c>
      <c r="E139" s="88">
        <v>1983</v>
      </c>
      <c r="F139" s="88">
        <v>1984</v>
      </c>
      <c r="G139" s="88">
        <v>1985</v>
      </c>
      <c r="H139" s="88">
        <v>1986</v>
      </c>
      <c r="I139" s="88">
        <v>1987</v>
      </c>
      <c r="J139" s="88">
        <v>1988</v>
      </c>
      <c r="K139" s="88">
        <v>1989</v>
      </c>
      <c r="L139" s="88">
        <v>1990</v>
      </c>
      <c r="M139" s="88">
        <v>1991</v>
      </c>
      <c r="N139" s="88">
        <v>1992</v>
      </c>
      <c r="O139" s="88">
        <v>1993</v>
      </c>
      <c r="P139" s="88">
        <v>1994</v>
      </c>
      <c r="Q139" s="88">
        <v>1995</v>
      </c>
      <c r="R139" s="88">
        <v>1996</v>
      </c>
      <c r="S139" s="88">
        <v>1997</v>
      </c>
      <c r="T139" s="88">
        <v>1998</v>
      </c>
      <c r="U139" s="88">
        <v>1999</v>
      </c>
      <c r="V139" s="88">
        <v>2000</v>
      </c>
      <c r="W139" s="88">
        <v>2001</v>
      </c>
      <c r="X139" s="88">
        <v>2002</v>
      </c>
      <c r="Y139" s="88">
        <v>2003</v>
      </c>
      <c r="Z139" s="88">
        <v>2004</v>
      </c>
      <c r="AA139" s="88">
        <v>2005</v>
      </c>
      <c r="AB139" s="88">
        <v>2006</v>
      </c>
      <c r="AC139" s="88">
        <v>2007</v>
      </c>
      <c r="AD139" s="88">
        <v>2008</v>
      </c>
      <c r="AE139" s="88">
        <v>2009</v>
      </c>
      <c r="AF139" s="88">
        <v>2010</v>
      </c>
      <c r="AG139" s="88">
        <v>2011</v>
      </c>
      <c r="AH139" s="88">
        <v>2012</v>
      </c>
      <c r="AI139" s="88">
        <v>2013</v>
      </c>
      <c r="AJ139" s="88">
        <v>2014</v>
      </c>
      <c r="AK139" s="88">
        <v>2015</v>
      </c>
      <c r="AL139" s="88">
        <v>2016</v>
      </c>
      <c r="AM139" s="88">
        <v>2017</v>
      </c>
      <c r="AN139" s="88">
        <v>2018</v>
      </c>
      <c r="AO139" s="88">
        <v>2019</v>
      </c>
    </row>
    <row r="140" spans="1:41" ht="15">
      <c r="A140" s="93" t="s">
        <v>210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>
        <v>2000</v>
      </c>
      <c r="AC140" s="45">
        <v>4425.75</v>
      </c>
      <c r="AD140" s="45">
        <v>5200</v>
      </c>
      <c r="AE140" s="45">
        <v>7503.05</v>
      </c>
      <c r="AF140" s="45">
        <v>6000</v>
      </c>
      <c r="AG140" s="45">
        <v>7428.02</v>
      </c>
      <c r="AH140" s="45">
        <v>7813.13</v>
      </c>
      <c r="AI140" s="45">
        <v>8358.71</v>
      </c>
      <c r="AJ140" s="45">
        <v>6502.27</v>
      </c>
      <c r="AK140" s="45">
        <v>6597.71</v>
      </c>
      <c r="AL140" s="45">
        <v>6313.08</v>
      </c>
      <c r="AM140" s="45"/>
      <c r="AN140" s="45">
        <v>9000</v>
      </c>
      <c r="AO140" s="45">
        <v>8000</v>
      </c>
    </row>
    <row r="141" spans="1:41" ht="15">
      <c r="A141" s="93" t="s">
        <v>212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>
        <v>2700</v>
      </c>
      <c r="Y141" s="45">
        <v>3750</v>
      </c>
      <c r="Z141" s="45">
        <v>3777.41</v>
      </c>
      <c r="AA141" s="45">
        <v>3808.17</v>
      </c>
      <c r="AB141" s="45">
        <v>3544.81</v>
      </c>
      <c r="AC141" s="45">
        <v>4176.32</v>
      </c>
      <c r="AD141" s="45">
        <v>4243.12</v>
      </c>
      <c r="AE141" s="45">
        <v>4303.5</v>
      </c>
      <c r="AF141" s="45">
        <v>4430.41</v>
      </c>
      <c r="AG141" s="45">
        <v>5532.43</v>
      </c>
      <c r="AH141" s="45">
        <v>2963.36</v>
      </c>
      <c r="AI141" s="45">
        <v>2997.01</v>
      </c>
      <c r="AJ141" s="45">
        <v>4250.38</v>
      </c>
      <c r="AK141" s="45">
        <v>3052.35</v>
      </c>
      <c r="AL141" s="45">
        <v>3196.1</v>
      </c>
      <c r="AM141" s="45">
        <v>4591.21</v>
      </c>
      <c r="AN141" s="45">
        <v>5408.81</v>
      </c>
      <c r="AO141" s="45">
        <v>5618.55</v>
      </c>
    </row>
    <row r="142" spans="1:41" ht="15">
      <c r="A142" s="93" t="s">
        <v>197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>
        <v>1400</v>
      </c>
      <c r="Y142" s="45">
        <v>2500</v>
      </c>
      <c r="Z142" s="45"/>
      <c r="AA142" s="45">
        <v>2800</v>
      </c>
      <c r="AB142" s="45">
        <v>2900</v>
      </c>
      <c r="AC142" s="45">
        <v>3600</v>
      </c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ht="15">
      <c r="A143" s="93" t="s">
        <v>13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>
        <v>3492.91</v>
      </c>
      <c r="AA143" s="45">
        <v>3329.27</v>
      </c>
      <c r="AB143" s="45">
        <v>3245.91</v>
      </c>
      <c r="AC143" s="45">
        <v>3406.14</v>
      </c>
      <c r="AD143" s="45">
        <v>4718.72</v>
      </c>
      <c r="AE143" s="45">
        <v>5423.97</v>
      </c>
      <c r="AF143" s="45">
        <v>5578.87</v>
      </c>
      <c r="AG143" s="45">
        <v>5183.59</v>
      </c>
      <c r="AH143" s="45">
        <v>5683.21</v>
      </c>
      <c r="AI143" s="45">
        <v>6087.65</v>
      </c>
      <c r="AJ143" s="45">
        <v>5020.53</v>
      </c>
      <c r="AK143" s="45">
        <v>6580.53</v>
      </c>
      <c r="AL143" s="45">
        <v>5194.04</v>
      </c>
      <c r="AM143" s="45">
        <v>4767.23</v>
      </c>
      <c r="AN143" s="45">
        <v>4145.69</v>
      </c>
      <c r="AO143" s="45">
        <v>7334.19</v>
      </c>
    </row>
    <row r="144" spans="1:41" ht="15">
      <c r="A144" s="93" t="s">
        <v>194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>
        <v>3236.93</v>
      </c>
      <c r="AA144" s="45">
        <v>3000</v>
      </c>
      <c r="AB144" s="45">
        <v>3021.43</v>
      </c>
      <c r="AC144" s="45">
        <v>3266.67</v>
      </c>
      <c r="AD144" s="45">
        <v>3500</v>
      </c>
      <c r="AE144" s="45">
        <v>5000</v>
      </c>
      <c r="AF144" s="45"/>
      <c r="AG144" s="45">
        <v>5100</v>
      </c>
      <c r="AH144" s="45">
        <v>7478.96</v>
      </c>
      <c r="AI144" s="45">
        <v>6500</v>
      </c>
      <c r="AJ144" s="45">
        <v>6856.46</v>
      </c>
      <c r="AK144" s="45">
        <v>6497.16</v>
      </c>
      <c r="AL144" s="45">
        <v>6350</v>
      </c>
      <c r="AM144" s="45">
        <v>6500</v>
      </c>
      <c r="AN144" s="45">
        <v>6850</v>
      </c>
      <c r="AO144" s="45">
        <v>6950</v>
      </c>
    </row>
    <row r="145" spans="1:41" ht="15">
      <c r="A145" s="93" t="s">
        <v>179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>
        <v>2694.29</v>
      </c>
      <c r="Z145" s="45">
        <v>3509.42</v>
      </c>
      <c r="AA145" s="45">
        <v>2899.76</v>
      </c>
      <c r="AB145" s="45">
        <v>2470.55</v>
      </c>
      <c r="AC145" s="45">
        <v>3074.2</v>
      </c>
      <c r="AD145" s="45">
        <v>5214.79</v>
      </c>
      <c r="AE145" s="45">
        <v>4901.46</v>
      </c>
      <c r="AF145" s="45">
        <v>5257.1</v>
      </c>
      <c r="AG145" s="45">
        <v>6355.49</v>
      </c>
      <c r="AH145" s="45">
        <v>6753.04</v>
      </c>
      <c r="AI145" s="45">
        <v>6979.07</v>
      </c>
      <c r="AJ145" s="45">
        <v>6711.51</v>
      </c>
      <c r="AK145" s="45">
        <v>5628.17</v>
      </c>
      <c r="AL145" s="45">
        <v>5944.7</v>
      </c>
      <c r="AM145" s="45">
        <v>7400.02</v>
      </c>
      <c r="AN145" s="45">
        <v>7646.54</v>
      </c>
      <c r="AO145" s="45">
        <v>7692.06</v>
      </c>
    </row>
    <row r="146" spans="1:41" ht="15">
      <c r="A146" s="93" t="s">
        <v>180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>
        <v>3050</v>
      </c>
      <c r="AD146" s="45">
        <v>4800</v>
      </c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ht="15">
      <c r="A147" s="93" t="s">
        <v>202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>
        <v>2248.29</v>
      </c>
      <c r="W147" s="45">
        <v>1454.02</v>
      </c>
      <c r="X147" s="45">
        <v>1800</v>
      </c>
      <c r="Y147" s="45">
        <v>2156.76</v>
      </c>
      <c r="Z147" s="45"/>
      <c r="AA147" s="45">
        <v>1900</v>
      </c>
      <c r="AB147" s="45">
        <v>2630.64</v>
      </c>
      <c r="AC147" s="45">
        <v>2380</v>
      </c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ht="15">
      <c r="A148" s="93" t="s">
        <v>209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>
        <v>3299.31</v>
      </c>
      <c r="AB148" s="45">
        <v>3500</v>
      </c>
      <c r="AC148" s="45">
        <v>700</v>
      </c>
      <c r="AD148" s="45">
        <v>6529.01</v>
      </c>
      <c r="AE148" s="45">
        <v>3500</v>
      </c>
      <c r="AF148" s="45">
        <v>6141.63</v>
      </c>
      <c r="AG148" s="45"/>
      <c r="AH148" s="45">
        <v>4500</v>
      </c>
      <c r="AI148" s="45"/>
      <c r="AJ148" s="45"/>
      <c r="AK148" s="45"/>
      <c r="AL148" s="45"/>
      <c r="AM148" s="45"/>
      <c r="AN148" s="45"/>
      <c r="AO148" s="45"/>
    </row>
    <row r="149" spans="1:41" ht="15">
      <c r="A149" s="93" t="s">
        <v>185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ht="15">
      <c r="A150" s="93" t="s">
        <v>190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>
        <v>2500</v>
      </c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ht="15">
      <c r="A151" s="93" t="s">
        <v>192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>
        <v>3500</v>
      </c>
      <c r="AC151" s="45"/>
      <c r="AD151" s="45"/>
      <c r="AE151" s="45"/>
      <c r="AF151" s="45">
        <v>6000</v>
      </c>
      <c r="AG151" s="45"/>
      <c r="AH151" s="45"/>
      <c r="AI151" s="45"/>
      <c r="AJ151" s="45"/>
      <c r="AK151" s="45"/>
      <c r="AL151" s="45"/>
      <c r="AM151" s="45"/>
      <c r="AN151" s="45"/>
      <c r="AO151" s="45"/>
    </row>
    <row r="152" spans="1:41" ht="15">
      <c r="A152" s="93" t="s">
        <v>196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</row>
    <row r="153" spans="1:41" ht="15">
      <c r="A153" s="93" t="s">
        <v>199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>
        <v>13508</v>
      </c>
      <c r="AB153" s="45">
        <v>1648500</v>
      </c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</row>
    <row r="154" spans="1:41" ht="15">
      <c r="A154" s="93" t="s">
        <v>213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>
        <v>4886.5199999999995</v>
      </c>
      <c r="AE154" s="45">
        <v>4000</v>
      </c>
      <c r="AF154" s="45">
        <v>1938.8</v>
      </c>
      <c r="AG154" s="45">
        <v>2323.53</v>
      </c>
      <c r="AH154" s="45">
        <v>5563.05</v>
      </c>
      <c r="AI154" s="45">
        <v>0</v>
      </c>
      <c r="AJ154" s="45"/>
      <c r="AK154" s="45"/>
      <c r="AL154" s="45"/>
      <c r="AM154" s="45"/>
      <c r="AN154" s="45"/>
      <c r="AO154" s="45"/>
    </row>
    <row r="155" spans="1:41" ht="15">
      <c r="A155" s="93" t="s">
        <v>182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>
        <v>6000</v>
      </c>
      <c r="AF155" s="45"/>
      <c r="AG155" s="45"/>
      <c r="AH155" s="45">
        <v>4800</v>
      </c>
      <c r="AI155" s="45"/>
      <c r="AJ155" s="45"/>
      <c r="AK155" s="45"/>
      <c r="AL155" s="45"/>
      <c r="AM155" s="45"/>
      <c r="AN155" s="45"/>
      <c r="AO155" s="45"/>
    </row>
    <row r="156" spans="1:41" ht="15">
      <c r="A156" s="93" t="s">
        <v>206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>
        <v>3619.28</v>
      </c>
      <c r="AG156" s="45">
        <v>0</v>
      </c>
      <c r="AH156" s="45">
        <v>2000</v>
      </c>
      <c r="AI156" s="45"/>
      <c r="AJ156" s="45"/>
      <c r="AK156" s="45"/>
      <c r="AL156" s="45"/>
      <c r="AM156" s="45"/>
      <c r="AN156" s="45"/>
      <c r="AO156" s="45"/>
    </row>
    <row r="157" spans="1:41" ht="15">
      <c r="A157" s="93" t="s">
        <v>191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>
        <v>5000</v>
      </c>
      <c r="AG157" s="45">
        <v>0</v>
      </c>
      <c r="AH157" s="45"/>
      <c r="AI157" s="45"/>
      <c r="AJ157" s="45"/>
      <c r="AK157" s="45"/>
      <c r="AL157" s="45"/>
      <c r="AM157" s="45"/>
      <c r="AN157" s="45"/>
      <c r="AO157" s="45"/>
    </row>
    <row r="158" spans="1:41" ht="15">
      <c r="A158" s="93" t="s">
        <v>188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>
        <v>5000</v>
      </c>
      <c r="AN158" s="45"/>
      <c r="AO158" s="4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10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AN13" sqref="AN13"/>
    </sheetView>
  </sheetViews>
  <sheetFormatPr defaultColWidth="11.421875" defaultRowHeight="15"/>
  <cols>
    <col min="1" max="1" width="27.140625" style="0" bestFit="1" customWidth="1"/>
  </cols>
  <sheetData>
    <row r="1" ht="15">
      <c r="A1" s="6" t="s">
        <v>215</v>
      </c>
    </row>
    <row r="2" ht="15">
      <c r="A2" s="6" t="s">
        <v>170</v>
      </c>
    </row>
    <row r="3" spans="1:41" ht="15">
      <c r="A3" s="93" t="s">
        <v>208</v>
      </c>
      <c r="B3" s="88">
        <v>1980</v>
      </c>
      <c r="C3" s="88">
        <v>1981</v>
      </c>
      <c r="D3" s="88">
        <v>1982</v>
      </c>
      <c r="E3" s="88">
        <v>1983</v>
      </c>
      <c r="F3" s="88">
        <v>1984</v>
      </c>
      <c r="G3" s="88">
        <v>1985</v>
      </c>
      <c r="H3" s="88">
        <v>1986</v>
      </c>
      <c r="I3" s="88">
        <v>1987</v>
      </c>
      <c r="J3" s="88">
        <v>1988</v>
      </c>
      <c r="K3" s="88">
        <v>1989</v>
      </c>
      <c r="L3" s="88">
        <v>1990</v>
      </c>
      <c r="M3" s="88">
        <v>1991</v>
      </c>
      <c r="N3" s="88">
        <v>1992</v>
      </c>
      <c r="O3" s="88">
        <v>1993</v>
      </c>
      <c r="P3" s="88">
        <v>1994</v>
      </c>
      <c r="Q3" s="88">
        <v>1995</v>
      </c>
      <c r="R3" s="88">
        <v>1996</v>
      </c>
      <c r="S3" s="88">
        <v>1997</v>
      </c>
      <c r="T3" s="88">
        <v>1998</v>
      </c>
      <c r="U3" s="88">
        <v>1999</v>
      </c>
      <c r="V3" s="88">
        <v>2000</v>
      </c>
      <c r="W3" s="88">
        <v>2001</v>
      </c>
      <c r="X3" s="88">
        <v>2002</v>
      </c>
      <c r="Y3" s="88">
        <v>2003</v>
      </c>
      <c r="Z3" s="88">
        <v>2004</v>
      </c>
      <c r="AA3" s="88">
        <v>2005</v>
      </c>
      <c r="AB3" s="88">
        <v>2006</v>
      </c>
      <c r="AC3" s="88">
        <v>2007</v>
      </c>
      <c r="AD3" s="88">
        <v>2008</v>
      </c>
      <c r="AE3" s="88">
        <v>2009</v>
      </c>
      <c r="AF3" s="88">
        <v>2010</v>
      </c>
      <c r="AG3" s="88">
        <v>2011</v>
      </c>
      <c r="AH3" s="88">
        <v>2012</v>
      </c>
      <c r="AI3" s="88">
        <v>2013</v>
      </c>
      <c r="AJ3" s="88">
        <v>2014</v>
      </c>
      <c r="AK3" s="88">
        <v>2015</v>
      </c>
      <c r="AL3" s="88">
        <v>2016</v>
      </c>
      <c r="AM3" s="88">
        <v>2017</v>
      </c>
      <c r="AN3" s="88">
        <v>2018</v>
      </c>
      <c r="AO3" s="88">
        <v>2019</v>
      </c>
    </row>
    <row r="4" spans="1:41" ht="15">
      <c r="A4" s="93" t="s">
        <v>171</v>
      </c>
      <c r="B4" s="48">
        <v>5778</v>
      </c>
      <c r="C4" s="48">
        <v>5277</v>
      </c>
      <c r="D4" s="48">
        <v>24803</v>
      </c>
      <c r="E4" s="48">
        <v>8028</v>
      </c>
      <c r="F4" s="48">
        <v>8295</v>
      </c>
      <c r="G4" s="48">
        <v>27190</v>
      </c>
      <c r="H4" s="48">
        <v>10963</v>
      </c>
      <c r="I4" s="48">
        <v>15245</v>
      </c>
      <c r="J4" s="48">
        <v>22098</v>
      </c>
      <c r="K4" s="48">
        <v>5163</v>
      </c>
      <c r="L4" s="48">
        <v>1197</v>
      </c>
      <c r="M4" s="48">
        <v>471</v>
      </c>
      <c r="N4" s="48">
        <v>368</v>
      </c>
      <c r="O4" s="48">
        <v>4250</v>
      </c>
      <c r="P4" s="48">
        <v>753</v>
      </c>
      <c r="Q4" s="48">
        <v>228</v>
      </c>
      <c r="R4" s="48">
        <v>418</v>
      </c>
      <c r="S4" s="48">
        <v>3276</v>
      </c>
      <c r="T4" s="48">
        <v>832</v>
      </c>
      <c r="U4" s="48">
        <v>1315</v>
      </c>
      <c r="V4" s="48">
        <v>120</v>
      </c>
      <c r="W4" s="48">
        <v>187.5</v>
      </c>
      <c r="X4" s="48">
        <v>66</v>
      </c>
      <c r="Y4" s="48">
        <v>1484</v>
      </c>
      <c r="Z4" s="48">
        <v>104</v>
      </c>
      <c r="AA4" s="48">
        <v>23.5</v>
      </c>
      <c r="AB4" s="48">
        <v>174.9</v>
      </c>
      <c r="AC4" s="48">
        <v>3.4</v>
      </c>
      <c r="AD4" s="48">
        <v>3.5</v>
      </c>
      <c r="AE4" s="48">
        <v>230</v>
      </c>
      <c r="AF4" s="48">
        <v>2042.59</v>
      </c>
      <c r="AG4" s="48">
        <v>2650.33</v>
      </c>
      <c r="AH4" s="48">
        <v>1344.1</v>
      </c>
      <c r="AI4" s="48">
        <v>3609.75</v>
      </c>
      <c r="AJ4" s="48">
        <v>15624.07</v>
      </c>
      <c r="AK4" s="48">
        <v>16063.61</v>
      </c>
      <c r="AL4" s="48">
        <v>9345.2</v>
      </c>
      <c r="AM4" s="48">
        <v>7216.72</v>
      </c>
      <c r="AN4" s="48">
        <v>6694.45</v>
      </c>
      <c r="AO4" s="48">
        <v>3261.08</v>
      </c>
    </row>
    <row r="5" spans="1:41" ht="15">
      <c r="A5" s="93" t="s">
        <v>172</v>
      </c>
      <c r="B5" s="48">
        <v>5344</v>
      </c>
      <c r="C5" s="48">
        <v>2529</v>
      </c>
      <c r="D5" s="48">
        <v>23205</v>
      </c>
      <c r="E5" s="48">
        <v>6377</v>
      </c>
      <c r="F5" s="48">
        <v>5169</v>
      </c>
      <c r="G5" s="48">
        <v>14917</v>
      </c>
      <c r="H5" s="48">
        <v>10127</v>
      </c>
      <c r="I5" s="48">
        <v>11133</v>
      </c>
      <c r="J5" s="48">
        <v>16495</v>
      </c>
      <c r="K5" s="48">
        <v>2871</v>
      </c>
      <c r="L5" s="48">
        <v>697</v>
      </c>
      <c r="M5" s="48">
        <v>156</v>
      </c>
      <c r="N5" s="48">
        <v>237</v>
      </c>
      <c r="O5" s="48">
        <v>2910</v>
      </c>
      <c r="P5" s="48">
        <v>585</v>
      </c>
      <c r="Q5" s="48">
        <v>212</v>
      </c>
      <c r="R5" s="48">
        <v>344</v>
      </c>
      <c r="S5" s="48">
        <v>2424</v>
      </c>
      <c r="T5" s="48">
        <v>809</v>
      </c>
      <c r="U5" s="48">
        <v>1199</v>
      </c>
      <c r="V5" s="48">
        <v>100</v>
      </c>
      <c r="W5" s="48">
        <v>184.5</v>
      </c>
      <c r="X5" s="48">
        <v>56</v>
      </c>
      <c r="Y5" s="48">
        <v>124</v>
      </c>
      <c r="Z5" s="48">
        <v>90</v>
      </c>
      <c r="AA5" s="48">
        <v>21.5</v>
      </c>
      <c r="AB5" s="48">
        <v>174.9</v>
      </c>
      <c r="AC5" s="48">
        <v>3.4</v>
      </c>
      <c r="AD5" s="48">
        <v>3.5</v>
      </c>
      <c r="AE5" s="48">
        <v>216</v>
      </c>
      <c r="AF5" s="48">
        <v>1878.59</v>
      </c>
      <c r="AG5" s="48">
        <v>1849.83</v>
      </c>
      <c r="AH5" s="48">
        <v>1279.51</v>
      </c>
      <c r="AI5" s="48">
        <v>3609.75</v>
      </c>
      <c r="AJ5" s="48">
        <v>14728.87</v>
      </c>
      <c r="AK5" s="48">
        <v>15336.11</v>
      </c>
      <c r="AL5" s="48">
        <v>8531.2</v>
      </c>
      <c r="AM5" s="48">
        <v>7082.72</v>
      </c>
      <c r="AN5" s="48">
        <v>6629.45</v>
      </c>
      <c r="AO5" s="48">
        <v>2779.08</v>
      </c>
    </row>
    <row r="6" spans="1:41" ht="15">
      <c r="A6" s="93" t="s">
        <v>173</v>
      </c>
      <c r="B6" s="48">
        <v>434</v>
      </c>
      <c r="C6" s="48">
        <v>2748</v>
      </c>
      <c r="D6" s="48">
        <v>1598</v>
      </c>
      <c r="E6" s="48">
        <v>1651</v>
      </c>
      <c r="F6" s="48">
        <v>3126</v>
      </c>
      <c r="G6" s="48">
        <v>12273</v>
      </c>
      <c r="H6" s="48">
        <v>836</v>
      </c>
      <c r="I6" s="48">
        <v>4112</v>
      </c>
      <c r="J6" s="48">
        <v>5603</v>
      </c>
      <c r="K6" s="48">
        <v>2292</v>
      </c>
      <c r="L6" s="48">
        <v>500</v>
      </c>
      <c r="M6" s="48">
        <v>315</v>
      </c>
      <c r="N6" s="48">
        <v>131</v>
      </c>
      <c r="O6" s="48">
        <v>1340</v>
      </c>
      <c r="P6" s="48">
        <v>168</v>
      </c>
      <c r="Q6" s="48">
        <v>16</v>
      </c>
      <c r="R6" s="48">
        <v>74</v>
      </c>
      <c r="S6" s="48">
        <v>852</v>
      </c>
      <c r="T6" s="48">
        <v>23</v>
      </c>
      <c r="U6" s="48">
        <v>116</v>
      </c>
      <c r="V6" s="48">
        <v>20</v>
      </c>
      <c r="W6" s="48">
        <v>3</v>
      </c>
      <c r="X6" s="48">
        <v>10</v>
      </c>
      <c r="Y6" s="48">
        <v>1360</v>
      </c>
      <c r="Z6" s="48">
        <v>14</v>
      </c>
      <c r="AA6" s="48">
        <v>2</v>
      </c>
      <c r="AB6" s="48"/>
      <c r="AC6" s="48">
        <v>0</v>
      </c>
      <c r="AD6" s="48">
        <v>0</v>
      </c>
      <c r="AE6" s="48">
        <v>14</v>
      </c>
      <c r="AF6" s="48">
        <v>164</v>
      </c>
      <c r="AG6" s="48">
        <v>800.5</v>
      </c>
      <c r="AH6" s="48">
        <v>64.58999999999992</v>
      </c>
      <c r="AI6" s="48">
        <v>0</v>
      </c>
      <c r="AJ6" s="48">
        <v>895.1999999999989</v>
      </c>
      <c r="AK6" s="48">
        <v>727.5</v>
      </c>
      <c r="AL6" s="48">
        <v>814</v>
      </c>
      <c r="AM6" s="48">
        <v>134</v>
      </c>
      <c r="AN6" s="48">
        <v>65</v>
      </c>
      <c r="AO6" s="48">
        <v>482</v>
      </c>
    </row>
    <row r="7" spans="1:41" ht="15">
      <c r="A7" s="93" t="s">
        <v>174</v>
      </c>
      <c r="B7" s="48">
        <v>5498</v>
      </c>
      <c r="C7" s="48">
        <v>4557</v>
      </c>
      <c r="D7" s="48">
        <v>14434</v>
      </c>
      <c r="E7" s="48">
        <v>4548</v>
      </c>
      <c r="F7" s="48">
        <v>3330</v>
      </c>
      <c r="G7" s="48">
        <v>19543</v>
      </c>
      <c r="H7" s="48">
        <v>5665</v>
      </c>
      <c r="I7" s="48">
        <v>9333</v>
      </c>
      <c r="J7" s="48">
        <v>11946</v>
      </c>
      <c r="K7" s="48">
        <v>1410</v>
      </c>
      <c r="L7" s="48">
        <v>90</v>
      </c>
      <c r="M7" s="48">
        <v>129</v>
      </c>
      <c r="N7" s="48">
        <v>208</v>
      </c>
      <c r="O7" s="48">
        <v>2423</v>
      </c>
      <c r="P7" s="48">
        <v>1031</v>
      </c>
      <c r="Q7" s="48">
        <v>376</v>
      </c>
      <c r="R7" s="48">
        <v>309</v>
      </c>
      <c r="S7" s="48">
        <v>2464</v>
      </c>
      <c r="T7" s="48">
        <v>615</v>
      </c>
      <c r="U7" s="48">
        <v>1384.4</v>
      </c>
      <c r="V7" s="48">
        <v>70.45</v>
      </c>
      <c r="W7" s="48">
        <v>672.5</v>
      </c>
      <c r="X7" s="48">
        <v>66.4</v>
      </c>
      <c r="Y7" s="48">
        <v>154.79</v>
      </c>
      <c r="Z7" s="48">
        <v>232</v>
      </c>
      <c r="AA7" s="48">
        <v>31.1</v>
      </c>
      <c r="AB7" s="48">
        <v>178.27</v>
      </c>
      <c r="AC7" s="48">
        <v>6.9</v>
      </c>
      <c r="AD7" s="48">
        <v>5.33</v>
      </c>
      <c r="AE7" s="48">
        <v>331.5</v>
      </c>
      <c r="AF7" s="48">
        <v>3797.19</v>
      </c>
      <c r="AG7" s="48">
        <v>2826.48</v>
      </c>
      <c r="AH7" s="48">
        <v>1308.01</v>
      </c>
      <c r="AI7" s="48">
        <v>4545.8</v>
      </c>
      <c r="AJ7" s="48">
        <v>16558.93</v>
      </c>
      <c r="AK7" s="48">
        <v>14338.65</v>
      </c>
      <c r="AL7" s="48">
        <v>8968.98</v>
      </c>
      <c r="AM7" s="48">
        <v>8862.01</v>
      </c>
      <c r="AN7" s="48">
        <v>9239.37</v>
      </c>
      <c r="AO7" s="48">
        <v>4912.91</v>
      </c>
    </row>
    <row r="8" spans="1:41" ht="15">
      <c r="A8" s="93" t="s">
        <v>175</v>
      </c>
      <c r="B8" s="48">
        <v>39705</v>
      </c>
      <c r="C8" s="48">
        <v>48960</v>
      </c>
      <c r="D8" s="48">
        <v>284279</v>
      </c>
      <c r="E8" s="48">
        <v>128454</v>
      </c>
      <c r="F8" s="48">
        <v>197460</v>
      </c>
      <c r="G8" s="48">
        <v>1884028</v>
      </c>
      <c r="H8" s="48">
        <v>774649</v>
      </c>
      <c r="I8" s="48">
        <v>3035697</v>
      </c>
      <c r="J8" s="48">
        <v>6505399</v>
      </c>
      <c r="K8" s="48">
        <v>962138</v>
      </c>
      <c r="L8" s="48">
        <v>92410</v>
      </c>
      <c r="M8" s="48">
        <v>145826</v>
      </c>
      <c r="N8" s="48">
        <v>172154</v>
      </c>
      <c r="O8" s="48">
        <v>1987965</v>
      </c>
      <c r="P8" s="48">
        <v>1044000</v>
      </c>
      <c r="Q8" s="48">
        <v>536853</v>
      </c>
      <c r="R8" s="48">
        <v>698720</v>
      </c>
      <c r="S8" s="48">
        <v>5746965.29</v>
      </c>
      <c r="T8" s="48">
        <v>1261300</v>
      </c>
      <c r="U8" s="48">
        <v>3869359.08</v>
      </c>
      <c r="V8" s="48">
        <v>296722.75</v>
      </c>
      <c r="W8" s="48">
        <v>1007016.4</v>
      </c>
      <c r="X8" s="48">
        <v>132269.94</v>
      </c>
      <c r="Y8" s="48">
        <v>643680</v>
      </c>
      <c r="Z8" s="48">
        <v>726000</v>
      </c>
      <c r="AA8" s="48">
        <v>75200</v>
      </c>
      <c r="AB8" s="48">
        <v>877607</v>
      </c>
      <c r="AC8" s="48">
        <v>44610</v>
      </c>
      <c r="AD8" s="48">
        <v>32120</v>
      </c>
      <c r="AE8" s="48">
        <v>1230550</v>
      </c>
      <c r="AF8" s="48">
        <v>17869890</v>
      </c>
      <c r="AG8" s="48">
        <v>15239350</v>
      </c>
      <c r="AH8" s="48">
        <v>8416860</v>
      </c>
      <c r="AI8" s="48">
        <v>27642.44</v>
      </c>
      <c r="AJ8" s="48">
        <v>98703.13</v>
      </c>
      <c r="AK8" s="48">
        <v>83136.69</v>
      </c>
      <c r="AL8" s="48">
        <v>51607.61</v>
      </c>
      <c r="AM8" s="48">
        <v>48534.36</v>
      </c>
      <c r="AN8" s="48">
        <v>61833.43</v>
      </c>
      <c r="AO8" s="48">
        <v>34905.89</v>
      </c>
    </row>
    <row r="9" spans="1:41" ht="15">
      <c r="A9" s="93" t="s">
        <v>176</v>
      </c>
      <c r="B9" s="44">
        <v>1.029</v>
      </c>
      <c r="C9" s="44">
        <v>1.802</v>
      </c>
      <c r="D9" s="44">
        <v>0.622</v>
      </c>
      <c r="E9" s="44">
        <v>0.713</v>
      </c>
      <c r="F9" s="44">
        <v>0.644</v>
      </c>
      <c r="G9" s="44">
        <v>1.31</v>
      </c>
      <c r="H9" s="44">
        <v>0.559</v>
      </c>
      <c r="I9" s="44">
        <v>0.838</v>
      </c>
      <c r="J9" s="44">
        <v>0.724</v>
      </c>
      <c r="K9" s="44">
        <v>0.491</v>
      </c>
      <c r="L9" s="44">
        <v>0.129</v>
      </c>
      <c r="M9" s="44">
        <v>0.827</v>
      </c>
      <c r="N9" s="44">
        <v>0.878</v>
      </c>
      <c r="O9" s="44">
        <v>0.833</v>
      </c>
      <c r="P9" s="44">
        <v>1.762</v>
      </c>
      <c r="Q9" s="44">
        <v>1.774</v>
      </c>
      <c r="R9" s="44">
        <v>0.898</v>
      </c>
      <c r="S9" s="44">
        <v>1.02</v>
      </c>
      <c r="T9" s="44">
        <v>0.76</v>
      </c>
      <c r="U9" s="44">
        <v>1.16</v>
      </c>
      <c r="V9" s="44">
        <v>0.71</v>
      </c>
      <c r="W9" s="44">
        <v>3.65</v>
      </c>
      <c r="X9" s="44">
        <v>1.19</v>
      </c>
      <c r="Y9" s="44">
        <v>1.25</v>
      </c>
      <c r="Z9" s="44">
        <v>2.58</v>
      </c>
      <c r="AA9" s="44">
        <v>1.45</v>
      </c>
      <c r="AB9" s="44">
        <v>1.02</v>
      </c>
      <c r="AC9" s="44">
        <v>2.03</v>
      </c>
      <c r="AD9" s="44">
        <v>1.575</v>
      </c>
      <c r="AE9" s="44">
        <v>1.53</v>
      </c>
      <c r="AF9" s="44">
        <v>2.02</v>
      </c>
      <c r="AG9" s="44">
        <v>1.53</v>
      </c>
      <c r="AH9" s="44">
        <v>1.02</v>
      </c>
      <c r="AI9" s="44">
        <v>1.26</v>
      </c>
      <c r="AJ9" s="44">
        <v>1.12</v>
      </c>
      <c r="AK9" s="44">
        <v>0.94</v>
      </c>
      <c r="AL9" s="44">
        <v>1.05</v>
      </c>
      <c r="AM9" s="44">
        <v>1.25</v>
      </c>
      <c r="AN9" s="44">
        <v>1.39</v>
      </c>
      <c r="AO9" s="44">
        <v>1.77</v>
      </c>
    </row>
    <row r="10" spans="1:41" ht="15">
      <c r="A10" s="93" t="s">
        <v>177</v>
      </c>
      <c r="B10" s="48">
        <v>7.22</v>
      </c>
      <c r="C10" s="48">
        <v>10.74</v>
      </c>
      <c r="D10" s="48">
        <v>19.7</v>
      </c>
      <c r="E10" s="48">
        <v>28.24</v>
      </c>
      <c r="F10" s="48">
        <v>59.3</v>
      </c>
      <c r="G10" s="48">
        <v>96.4</v>
      </c>
      <c r="H10" s="48">
        <v>136.74</v>
      </c>
      <c r="I10" s="48">
        <v>325.26</v>
      </c>
      <c r="J10" s="48">
        <v>544.57</v>
      </c>
      <c r="K10" s="48">
        <v>682.37</v>
      </c>
      <c r="L10" s="48">
        <v>1026.78</v>
      </c>
      <c r="M10" s="48">
        <v>1130.43</v>
      </c>
      <c r="N10" s="48">
        <v>827.66</v>
      </c>
      <c r="O10" s="48">
        <v>820.46</v>
      </c>
      <c r="P10" s="48">
        <v>1012.61</v>
      </c>
      <c r="Q10" s="48">
        <v>1427.8</v>
      </c>
      <c r="R10" s="48">
        <v>2261.23</v>
      </c>
      <c r="S10" s="48">
        <v>2332.37</v>
      </c>
      <c r="T10" s="48">
        <v>2050.89</v>
      </c>
      <c r="U10" s="48">
        <v>2794.97</v>
      </c>
      <c r="V10" s="48">
        <v>4211.82</v>
      </c>
      <c r="W10" s="48">
        <v>1497.42</v>
      </c>
      <c r="X10" s="48">
        <v>1992.02</v>
      </c>
      <c r="Y10" s="48">
        <v>4158.41</v>
      </c>
      <c r="Z10" s="48">
        <v>3129.31</v>
      </c>
      <c r="AA10" s="48">
        <v>2418.01</v>
      </c>
      <c r="AB10" s="48">
        <v>4922.91</v>
      </c>
      <c r="AC10" s="48">
        <v>6465.22</v>
      </c>
      <c r="AD10" s="48">
        <v>6250</v>
      </c>
      <c r="AE10" s="48">
        <v>3712.07</v>
      </c>
      <c r="AF10" s="48">
        <v>4706.08</v>
      </c>
      <c r="AG10" s="48">
        <v>5391.63</v>
      </c>
      <c r="AH10" s="48">
        <v>6434.86</v>
      </c>
      <c r="AI10" s="48">
        <v>6080.87</v>
      </c>
      <c r="AJ10" s="48">
        <v>5960.72</v>
      </c>
      <c r="AK10" s="48">
        <v>5773.92</v>
      </c>
      <c r="AL10" s="48">
        <v>5754.01</v>
      </c>
      <c r="AM10" s="48">
        <v>5476.68</v>
      </c>
      <c r="AN10" s="48">
        <v>6692.39</v>
      </c>
      <c r="AO10" s="48">
        <v>7104.93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228"/>
  <sheetViews>
    <sheetView zoomScalePageLayoutView="0" workbookViewId="0" topLeftCell="A211">
      <pane xSplit="1" topLeftCell="AB1" activePane="topRight" state="frozen"/>
      <selection pane="topLeft" activeCell="A1" sqref="A1"/>
      <selection pane="topRight" activeCell="AO229" sqref="AO229"/>
    </sheetView>
  </sheetViews>
  <sheetFormatPr defaultColWidth="11.421875" defaultRowHeight="15"/>
  <cols>
    <col min="1" max="1" width="17.8515625" style="0" customWidth="1"/>
  </cols>
  <sheetData>
    <row r="1" ht="15">
      <c r="A1" s="6" t="s">
        <v>215</v>
      </c>
    </row>
    <row r="2" ht="15">
      <c r="A2" s="6"/>
    </row>
    <row r="3" ht="15">
      <c r="A3" s="6" t="s">
        <v>171</v>
      </c>
    </row>
    <row r="4" spans="1:41" ht="15">
      <c r="A4" s="93" t="s">
        <v>178</v>
      </c>
      <c r="B4" s="88">
        <v>1980</v>
      </c>
      <c r="C4" s="88">
        <v>1981</v>
      </c>
      <c r="D4" s="88">
        <v>1982</v>
      </c>
      <c r="E4" s="88">
        <v>1983</v>
      </c>
      <c r="F4" s="88">
        <v>1984</v>
      </c>
      <c r="G4" s="88">
        <v>1985</v>
      </c>
      <c r="H4" s="88">
        <v>1986</v>
      </c>
      <c r="I4" s="88">
        <v>1987</v>
      </c>
      <c r="J4" s="88">
        <v>1988</v>
      </c>
      <c r="K4" s="88">
        <v>1989</v>
      </c>
      <c r="L4" s="88">
        <v>1990</v>
      </c>
      <c r="M4" s="88">
        <v>1991</v>
      </c>
      <c r="N4" s="88">
        <v>1992</v>
      </c>
      <c r="O4" s="88">
        <v>1993</v>
      </c>
      <c r="P4" s="88">
        <v>1994</v>
      </c>
      <c r="Q4" s="88">
        <v>1995</v>
      </c>
      <c r="R4" s="88">
        <v>1996</v>
      </c>
      <c r="S4" s="88">
        <v>1997</v>
      </c>
      <c r="T4" s="88">
        <v>1998</v>
      </c>
      <c r="U4" s="88">
        <v>1999</v>
      </c>
      <c r="V4" s="88">
        <v>2000</v>
      </c>
      <c r="W4" s="88">
        <v>2001</v>
      </c>
      <c r="X4" s="88">
        <v>2002</v>
      </c>
      <c r="Y4" s="88">
        <v>2003</v>
      </c>
      <c r="Z4" s="88">
        <v>2004</v>
      </c>
      <c r="AA4" s="88">
        <v>2005</v>
      </c>
      <c r="AB4" s="88">
        <v>2006</v>
      </c>
      <c r="AC4" s="88">
        <v>2007</v>
      </c>
      <c r="AD4" s="88">
        <v>2008</v>
      </c>
      <c r="AE4" s="88">
        <v>2009</v>
      </c>
      <c r="AF4" s="88">
        <v>2010</v>
      </c>
      <c r="AG4" s="88">
        <v>2011</v>
      </c>
      <c r="AH4" s="88">
        <v>2012</v>
      </c>
      <c r="AI4" s="88">
        <v>2013</v>
      </c>
      <c r="AJ4" s="88">
        <v>2014</v>
      </c>
      <c r="AK4" s="88">
        <v>2015</v>
      </c>
      <c r="AL4" s="88">
        <v>2016</v>
      </c>
      <c r="AM4" s="88">
        <v>2017</v>
      </c>
      <c r="AN4" s="88">
        <v>2018</v>
      </c>
      <c r="AO4" s="88">
        <v>2019</v>
      </c>
    </row>
    <row r="5" spans="1:41" ht="15">
      <c r="A5" s="93" t="s">
        <v>196</v>
      </c>
      <c r="B5" s="43"/>
      <c r="C5" s="43"/>
      <c r="D5" s="43"/>
      <c r="E5" s="43"/>
      <c r="F5" s="43"/>
      <c r="G5" s="43">
        <v>1</v>
      </c>
      <c r="H5" s="43"/>
      <c r="I5" s="43"/>
      <c r="J5" s="43"/>
      <c r="K5" s="43"/>
      <c r="L5" s="43"/>
      <c r="M5" s="43"/>
      <c r="N5" s="43"/>
      <c r="O5" s="43"/>
      <c r="P5" s="43">
        <v>20</v>
      </c>
      <c r="Q5" s="43">
        <v>59</v>
      </c>
      <c r="R5" s="43">
        <v>1</v>
      </c>
      <c r="S5" s="43">
        <v>27</v>
      </c>
      <c r="T5" s="43">
        <v>7</v>
      </c>
      <c r="U5" s="43">
        <v>51</v>
      </c>
      <c r="V5" s="43"/>
      <c r="W5" s="43"/>
      <c r="X5" s="43">
        <v>15</v>
      </c>
      <c r="Y5" s="43">
        <v>9</v>
      </c>
      <c r="Z5" s="43"/>
      <c r="AA5" s="43">
        <v>1.5</v>
      </c>
      <c r="AB5" s="43">
        <v>3.4</v>
      </c>
      <c r="AC5" s="43">
        <v>2</v>
      </c>
      <c r="AD5" s="43">
        <v>2</v>
      </c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5">
      <c r="A6" s="93" t="s">
        <v>184</v>
      </c>
      <c r="B6" s="43"/>
      <c r="C6" s="43"/>
      <c r="D6" s="43"/>
      <c r="E6" s="43"/>
      <c r="F6" s="43"/>
      <c r="G6" s="43"/>
      <c r="H6" s="43">
        <v>5</v>
      </c>
      <c r="I6" s="43">
        <v>5</v>
      </c>
      <c r="J6" s="43">
        <v>7</v>
      </c>
      <c r="K6" s="43"/>
      <c r="L6" s="43">
        <v>15</v>
      </c>
      <c r="M6" s="43">
        <v>9</v>
      </c>
      <c r="N6" s="43">
        <v>21</v>
      </c>
      <c r="O6" s="43">
        <v>10</v>
      </c>
      <c r="P6" s="43">
        <v>10</v>
      </c>
      <c r="Q6" s="43">
        <v>15</v>
      </c>
      <c r="R6" s="43">
        <v>19</v>
      </c>
      <c r="S6" s="43">
        <v>20</v>
      </c>
      <c r="T6" s="43">
        <v>6</v>
      </c>
      <c r="U6" s="43">
        <v>29</v>
      </c>
      <c r="V6" s="43">
        <v>34</v>
      </c>
      <c r="W6" s="43">
        <v>50</v>
      </c>
      <c r="X6" s="43">
        <v>19</v>
      </c>
      <c r="Y6" s="43"/>
      <c r="Z6" s="43">
        <v>25</v>
      </c>
      <c r="AA6" s="43">
        <v>20</v>
      </c>
      <c r="AB6" s="43">
        <v>1.5</v>
      </c>
      <c r="AC6" s="43">
        <v>1.4</v>
      </c>
      <c r="AD6" s="43">
        <v>1.5</v>
      </c>
      <c r="AE6" s="43"/>
      <c r="AF6" s="43"/>
      <c r="AG6" s="43"/>
      <c r="AH6" s="43"/>
      <c r="AI6" s="43"/>
      <c r="AJ6" s="43"/>
      <c r="AK6" s="43">
        <v>15</v>
      </c>
      <c r="AL6" s="43"/>
      <c r="AM6" s="43"/>
      <c r="AN6" s="43"/>
      <c r="AO6" s="43"/>
    </row>
    <row r="7" spans="1:41" ht="15">
      <c r="A7" s="93" t="s">
        <v>185</v>
      </c>
      <c r="B7" s="43">
        <v>180</v>
      </c>
      <c r="C7" s="43">
        <v>70</v>
      </c>
      <c r="D7" s="43">
        <v>225</v>
      </c>
      <c r="E7" s="43">
        <v>3</v>
      </c>
      <c r="F7" s="43"/>
      <c r="G7" s="43">
        <v>115</v>
      </c>
      <c r="H7" s="43">
        <v>102</v>
      </c>
      <c r="I7" s="43">
        <v>25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5">
      <c r="A8" s="93" t="s">
        <v>186</v>
      </c>
      <c r="B8" s="43"/>
      <c r="C8" s="43"/>
      <c r="D8" s="43"/>
      <c r="E8" s="43"/>
      <c r="F8" s="43"/>
      <c r="G8" s="43">
        <v>2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>
        <v>5</v>
      </c>
      <c r="U8" s="43">
        <v>4</v>
      </c>
      <c r="V8" s="43">
        <v>2</v>
      </c>
      <c r="W8" s="43"/>
      <c r="X8" s="43"/>
      <c r="Y8" s="43"/>
      <c r="Z8" s="43">
        <v>3</v>
      </c>
      <c r="AA8" s="43"/>
      <c r="AB8" s="43"/>
      <c r="AC8" s="43"/>
      <c r="AD8" s="43"/>
      <c r="AE8" s="43"/>
      <c r="AF8" s="43"/>
      <c r="AG8" s="43"/>
      <c r="AH8" s="43">
        <v>20</v>
      </c>
      <c r="AI8" s="43"/>
      <c r="AJ8" s="43"/>
      <c r="AK8" s="43"/>
      <c r="AL8" s="43"/>
      <c r="AM8" s="43"/>
      <c r="AN8" s="43"/>
      <c r="AO8" s="43"/>
    </row>
    <row r="9" spans="1:41" ht="15">
      <c r="A9" s="93" t="s">
        <v>187</v>
      </c>
      <c r="B9" s="43"/>
      <c r="C9" s="43"/>
      <c r="D9" s="43"/>
      <c r="E9" s="43"/>
      <c r="F9" s="43"/>
      <c r="G9" s="43">
        <v>81</v>
      </c>
      <c r="H9" s="43">
        <v>40</v>
      </c>
      <c r="I9" s="43"/>
      <c r="J9" s="43">
        <v>617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>
        <v>26</v>
      </c>
      <c r="AF9" s="43">
        <v>1161</v>
      </c>
      <c r="AG9" s="43">
        <v>1285</v>
      </c>
      <c r="AH9" s="43"/>
      <c r="AI9" s="43">
        <v>528</v>
      </c>
      <c r="AJ9" s="43">
        <v>1506</v>
      </c>
      <c r="AK9" s="43">
        <v>61</v>
      </c>
      <c r="AL9" s="43">
        <v>92</v>
      </c>
      <c r="AM9" s="43">
        <v>17</v>
      </c>
      <c r="AN9" s="43">
        <v>8</v>
      </c>
      <c r="AO9" s="43">
        <v>9</v>
      </c>
    </row>
    <row r="10" spans="1:41" ht="15">
      <c r="A10" s="93" t="s">
        <v>183</v>
      </c>
      <c r="B10" s="43">
        <v>72</v>
      </c>
      <c r="C10" s="43">
        <v>196</v>
      </c>
      <c r="D10" s="43"/>
      <c r="E10" s="43"/>
      <c r="F10" s="43"/>
      <c r="G10" s="43">
        <v>200</v>
      </c>
      <c r="H10" s="43"/>
      <c r="I10" s="43"/>
      <c r="J10" s="43"/>
      <c r="K10" s="43"/>
      <c r="L10" s="43"/>
      <c r="M10" s="43"/>
      <c r="N10" s="43"/>
      <c r="O10" s="43">
        <v>200</v>
      </c>
      <c r="P10" s="43">
        <v>245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>
        <v>170</v>
      </c>
      <c r="AC10" s="43"/>
      <c r="AD10" s="43"/>
      <c r="AE10" s="43"/>
      <c r="AF10" s="43"/>
      <c r="AG10" s="43"/>
      <c r="AH10" s="43">
        <v>10</v>
      </c>
      <c r="AI10" s="43"/>
      <c r="AJ10" s="43"/>
      <c r="AK10" s="43"/>
      <c r="AL10" s="43"/>
      <c r="AM10" s="43"/>
      <c r="AN10" s="43"/>
      <c r="AO10" s="43"/>
    </row>
    <row r="11" spans="1:41" ht="15">
      <c r="A11" s="93" t="s">
        <v>188</v>
      </c>
      <c r="B11" s="43"/>
      <c r="C11" s="43"/>
      <c r="D11" s="43">
        <v>57</v>
      </c>
      <c r="E11" s="43">
        <v>30</v>
      </c>
      <c r="F11" s="43">
        <v>30</v>
      </c>
      <c r="G11" s="43">
        <v>238</v>
      </c>
      <c r="H11" s="43"/>
      <c r="I11" s="43"/>
      <c r="J11" s="43">
        <v>24</v>
      </c>
      <c r="K11" s="43"/>
      <c r="L11" s="43"/>
      <c r="M11" s="43">
        <v>1</v>
      </c>
      <c r="N11" s="43">
        <v>65</v>
      </c>
      <c r="O11" s="43">
        <v>873</v>
      </c>
      <c r="P11" s="43"/>
      <c r="Q11" s="43">
        <v>80</v>
      </c>
      <c r="R11" s="43"/>
      <c r="S11" s="43"/>
      <c r="T11" s="43"/>
      <c r="U11" s="43">
        <v>7</v>
      </c>
      <c r="V11" s="43"/>
      <c r="W11" s="43"/>
      <c r="X11" s="43"/>
      <c r="Y11" s="43"/>
      <c r="Z11" s="43">
        <v>6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15">
      <c r="A12" s="93" t="s">
        <v>181</v>
      </c>
      <c r="B12" s="43"/>
      <c r="C12" s="43"/>
      <c r="D12" s="43"/>
      <c r="E12" s="43"/>
      <c r="F12" s="43"/>
      <c r="G12" s="43">
        <v>180</v>
      </c>
      <c r="H12" s="43"/>
      <c r="I12" s="43"/>
      <c r="J12" s="43"/>
      <c r="K12" s="43"/>
      <c r="L12" s="43"/>
      <c r="M12" s="43"/>
      <c r="N12" s="43">
        <v>120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>
        <v>35</v>
      </c>
      <c r="Z12" s="43">
        <v>20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5">
      <c r="A13" s="93" t="s">
        <v>190</v>
      </c>
      <c r="B13" s="43">
        <v>200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>
        <v>16</v>
      </c>
      <c r="T13" s="43"/>
      <c r="U13" s="43"/>
      <c r="V13" s="43"/>
      <c r="W13" s="43"/>
      <c r="X13" s="43">
        <v>9</v>
      </c>
      <c r="Y13" s="43">
        <v>1050</v>
      </c>
      <c r="Z13" s="43">
        <v>40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15">
      <c r="A14" s="93" t="s">
        <v>191</v>
      </c>
      <c r="B14" s="43"/>
      <c r="C14" s="43"/>
      <c r="D14" s="43">
        <v>14</v>
      </c>
      <c r="E14" s="43">
        <v>137</v>
      </c>
      <c r="F14" s="43">
        <v>881</v>
      </c>
      <c r="G14" s="43">
        <v>4057</v>
      </c>
      <c r="H14" s="43">
        <v>487</v>
      </c>
      <c r="I14" s="43">
        <v>90</v>
      </c>
      <c r="J14" s="43">
        <v>647</v>
      </c>
      <c r="K14" s="43">
        <v>4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>
        <v>21</v>
      </c>
      <c r="W14" s="43">
        <v>22.5</v>
      </c>
      <c r="X14" s="43"/>
      <c r="Y14" s="43">
        <v>40</v>
      </c>
      <c r="Z14" s="43"/>
      <c r="AA14" s="43"/>
      <c r="AB14" s="43"/>
      <c r="AC14" s="43"/>
      <c r="AD14" s="43"/>
      <c r="AE14" s="43">
        <v>20</v>
      </c>
      <c r="AF14" s="43">
        <v>348.09</v>
      </c>
      <c r="AG14" s="43">
        <v>281.38</v>
      </c>
      <c r="AH14" s="43">
        <v>919</v>
      </c>
      <c r="AI14" s="43">
        <v>1473.75</v>
      </c>
      <c r="AJ14" s="43">
        <v>1418.5</v>
      </c>
      <c r="AK14" s="43">
        <v>551</v>
      </c>
      <c r="AL14" s="43">
        <v>1428</v>
      </c>
      <c r="AM14" s="43">
        <v>230</v>
      </c>
      <c r="AN14" s="43"/>
      <c r="AO14" s="43">
        <v>58</v>
      </c>
    </row>
    <row r="15" spans="1:41" ht="15">
      <c r="A15" s="93" t="s">
        <v>192</v>
      </c>
      <c r="B15" s="43">
        <v>210</v>
      </c>
      <c r="C15" s="43">
        <v>229</v>
      </c>
      <c r="D15" s="43">
        <v>782</v>
      </c>
      <c r="E15" s="43">
        <v>592</v>
      </c>
      <c r="F15" s="43">
        <v>1282</v>
      </c>
      <c r="G15" s="43">
        <v>1703</v>
      </c>
      <c r="H15" s="43">
        <v>31</v>
      </c>
      <c r="I15" s="43">
        <v>78</v>
      </c>
      <c r="J15" s="43">
        <v>23</v>
      </c>
      <c r="K15" s="43">
        <v>4</v>
      </c>
      <c r="L15" s="43">
        <v>35</v>
      </c>
      <c r="M15" s="43">
        <v>10</v>
      </c>
      <c r="N15" s="43"/>
      <c r="O15" s="43"/>
      <c r="P15" s="43"/>
      <c r="Q15" s="43"/>
      <c r="R15" s="43"/>
      <c r="S15" s="43"/>
      <c r="T15" s="43"/>
      <c r="U15" s="43">
        <v>2</v>
      </c>
      <c r="V15" s="43"/>
      <c r="W15" s="43">
        <v>2</v>
      </c>
      <c r="X15" s="43"/>
      <c r="Y15" s="43"/>
      <c r="Z15" s="43"/>
      <c r="AA15" s="43"/>
      <c r="AB15" s="43"/>
      <c r="AC15" s="43"/>
      <c r="AD15" s="43"/>
      <c r="AE15" s="43"/>
      <c r="AF15" s="43">
        <v>162.5</v>
      </c>
      <c r="AG15" s="43">
        <v>145.5</v>
      </c>
      <c r="AH15" s="43"/>
      <c r="AI15" s="43">
        <v>596</v>
      </c>
      <c r="AJ15" s="43">
        <v>70</v>
      </c>
      <c r="AK15" s="43">
        <v>842.25</v>
      </c>
      <c r="AL15" s="43">
        <v>439</v>
      </c>
      <c r="AM15" s="43">
        <v>587.5</v>
      </c>
      <c r="AN15" s="43">
        <v>616.5</v>
      </c>
      <c r="AO15" s="43">
        <v>681.08</v>
      </c>
    </row>
    <row r="16" spans="1:41" ht="15">
      <c r="A16" s="93" t="s">
        <v>193</v>
      </c>
      <c r="B16" s="43"/>
      <c r="C16" s="43">
        <v>452</v>
      </c>
      <c r="D16" s="43">
        <v>425</v>
      </c>
      <c r="E16" s="43"/>
      <c r="F16" s="43"/>
      <c r="G16" s="43">
        <v>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15">
      <c r="A17" s="93" t="s">
        <v>210</v>
      </c>
      <c r="B17" s="43">
        <v>2</v>
      </c>
      <c r="C17" s="43"/>
      <c r="D17" s="43"/>
      <c r="E17" s="43"/>
      <c r="F17" s="43"/>
      <c r="G17" s="43"/>
      <c r="H17" s="43"/>
      <c r="I17" s="43"/>
      <c r="J17" s="43">
        <v>14</v>
      </c>
      <c r="K17" s="43">
        <v>5</v>
      </c>
      <c r="L17" s="43"/>
      <c r="M17" s="43">
        <v>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>
        <v>35</v>
      </c>
      <c r="AM17" s="43">
        <v>315</v>
      </c>
      <c r="AN17" s="43">
        <v>92</v>
      </c>
      <c r="AO17" s="43">
        <v>6</v>
      </c>
    </row>
    <row r="18" spans="1:41" ht="15">
      <c r="A18" s="93" t="s">
        <v>194</v>
      </c>
      <c r="B18" s="43">
        <v>1543</v>
      </c>
      <c r="C18" s="43">
        <v>3071</v>
      </c>
      <c r="D18" s="43">
        <v>91</v>
      </c>
      <c r="E18" s="43">
        <v>466</v>
      </c>
      <c r="F18" s="43">
        <v>206</v>
      </c>
      <c r="G18" s="43">
        <v>234</v>
      </c>
      <c r="H18" s="43">
        <v>380</v>
      </c>
      <c r="I18" s="43">
        <v>41</v>
      </c>
      <c r="J18" s="43">
        <v>15</v>
      </c>
      <c r="K18" s="43">
        <v>2</v>
      </c>
      <c r="L18" s="43"/>
      <c r="M18" s="43"/>
      <c r="N18" s="43"/>
      <c r="O18" s="43"/>
      <c r="P18" s="43">
        <v>3</v>
      </c>
      <c r="Q18" s="43"/>
      <c r="R18" s="43">
        <v>8</v>
      </c>
      <c r="S18" s="43"/>
      <c r="T18" s="43"/>
      <c r="U18" s="43">
        <v>7</v>
      </c>
      <c r="V18" s="43">
        <v>9</v>
      </c>
      <c r="W18" s="43">
        <v>6</v>
      </c>
      <c r="X18" s="43"/>
      <c r="Y18" s="43"/>
      <c r="Z18" s="43"/>
      <c r="AA18" s="43"/>
      <c r="AB18" s="43"/>
      <c r="AC18" s="43"/>
      <c r="AD18" s="43"/>
      <c r="AE18" s="43"/>
      <c r="AF18" s="43">
        <v>272</v>
      </c>
      <c r="AG18" s="43">
        <v>120.45</v>
      </c>
      <c r="AH18" s="43">
        <v>51.1</v>
      </c>
      <c r="AI18" s="43">
        <v>39</v>
      </c>
      <c r="AJ18" s="43">
        <v>1458.51</v>
      </c>
      <c r="AK18" s="43">
        <v>1192.29</v>
      </c>
      <c r="AL18" s="43">
        <v>934.4</v>
      </c>
      <c r="AM18" s="43">
        <v>916</v>
      </c>
      <c r="AN18" s="43">
        <v>881</v>
      </c>
      <c r="AO18" s="43">
        <v>869</v>
      </c>
    </row>
    <row r="19" spans="1:41" ht="15">
      <c r="A19" s="93" t="s">
        <v>13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>
        <v>104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>
        <v>20</v>
      </c>
      <c r="AH19" s="43"/>
      <c r="AI19" s="43"/>
      <c r="AJ19" s="43"/>
      <c r="AK19" s="43">
        <v>413.08</v>
      </c>
      <c r="AL19" s="43">
        <v>584.86</v>
      </c>
      <c r="AM19" s="43">
        <v>145</v>
      </c>
      <c r="AN19" s="43">
        <v>325</v>
      </c>
      <c r="AO19" s="43">
        <v>194.96</v>
      </c>
    </row>
    <row r="20" spans="1:41" ht="15">
      <c r="A20" s="93" t="s">
        <v>209</v>
      </c>
      <c r="B20" s="43">
        <v>211</v>
      </c>
      <c r="C20" s="43">
        <v>117</v>
      </c>
      <c r="D20" s="43">
        <v>210</v>
      </c>
      <c r="E20" s="43">
        <v>301</v>
      </c>
      <c r="F20" s="43">
        <v>248</v>
      </c>
      <c r="G20" s="43">
        <v>80</v>
      </c>
      <c r="H20" s="43">
        <v>19</v>
      </c>
      <c r="I20" s="43"/>
      <c r="J20" s="43">
        <v>10</v>
      </c>
      <c r="K20" s="43"/>
      <c r="L20" s="43">
        <v>3</v>
      </c>
      <c r="M20" s="43"/>
      <c r="N20" s="43"/>
      <c r="O20" s="43"/>
      <c r="P20" s="43"/>
      <c r="Q20" s="43"/>
      <c r="R20" s="43"/>
      <c r="S20" s="43">
        <v>90</v>
      </c>
      <c r="T20" s="43"/>
      <c r="U20" s="43"/>
      <c r="V20" s="43"/>
      <c r="W20" s="43"/>
      <c r="X20" s="43">
        <v>3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>
        <v>7</v>
      </c>
      <c r="AN20" s="43"/>
      <c r="AO20" s="43"/>
    </row>
    <row r="21" spans="1:41" ht="15">
      <c r="A21" s="93" t="s">
        <v>197</v>
      </c>
      <c r="B21" s="43"/>
      <c r="C21" s="43">
        <v>5</v>
      </c>
      <c r="D21" s="43">
        <v>7</v>
      </c>
      <c r="E21" s="43">
        <v>2</v>
      </c>
      <c r="F21" s="43"/>
      <c r="G21" s="43">
        <v>79</v>
      </c>
      <c r="H21" s="43">
        <v>193</v>
      </c>
      <c r="I21" s="43">
        <v>146</v>
      </c>
      <c r="J21" s="43"/>
      <c r="K21" s="43">
        <v>20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15">
      <c r="A22" s="93" t="s">
        <v>198</v>
      </c>
      <c r="B22" s="43"/>
      <c r="C22" s="43"/>
      <c r="D22" s="43"/>
      <c r="E22" s="43"/>
      <c r="F22" s="43">
        <v>2</v>
      </c>
      <c r="G22" s="43">
        <v>26</v>
      </c>
      <c r="H22" s="43">
        <v>25</v>
      </c>
      <c r="I22" s="43">
        <v>10</v>
      </c>
      <c r="J22" s="43">
        <v>10</v>
      </c>
      <c r="K22" s="43">
        <v>10</v>
      </c>
      <c r="L22" s="43"/>
      <c r="M22" s="43">
        <v>5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15">
      <c r="A23" s="93" t="s">
        <v>205</v>
      </c>
      <c r="B23" s="43"/>
      <c r="C23" s="43">
        <v>4</v>
      </c>
      <c r="D23" s="43"/>
      <c r="E23" s="43"/>
      <c r="F23" s="43">
        <v>426</v>
      </c>
      <c r="G23" s="43">
        <v>552</v>
      </c>
      <c r="H23" s="43">
        <v>393</v>
      </c>
      <c r="I23" s="43">
        <v>1664</v>
      </c>
      <c r="J23" s="43">
        <v>238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15">
      <c r="A24" s="93" t="s">
        <v>199</v>
      </c>
      <c r="B24" s="43">
        <v>4</v>
      </c>
      <c r="C24" s="43"/>
      <c r="D24" s="43">
        <v>10</v>
      </c>
      <c r="E24" s="43"/>
      <c r="F24" s="43">
        <v>100</v>
      </c>
      <c r="G24" s="43">
        <v>18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>
        <v>21</v>
      </c>
      <c r="AI24" s="43"/>
      <c r="AJ24" s="43"/>
      <c r="AK24" s="43"/>
      <c r="AL24" s="43"/>
      <c r="AM24" s="43"/>
      <c r="AN24" s="43"/>
      <c r="AO24" s="43"/>
    </row>
    <row r="25" spans="1:41" ht="15">
      <c r="A25" s="93" t="s">
        <v>200</v>
      </c>
      <c r="B25" s="43">
        <v>936</v>
      </c>
      <c r="C25" s="43">
        <v>330</v>
      </c>
      <c r="D25" s="43">
        <v>860</v>
      </c>
      <c r="E25" s="43">
        <v>607</v>
      </c>
      <c r="F25" s="43"/>
      <c r="G25" s="43">
        <v>994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15">
      <c r="A26" s="93" t="s">
        <v>180</v>
      </c>
      <c r="B26" s="43">
        <v>120</v>
      </c>
      <c r="C26" s="43"/>
      <c r="D26" s="43">
        <v>1690</v>
      </c>
      <c r="E26" s="43">
        <v>2780</v>
      </c>
      <c r="F26" s="43">
        <v>2292</v>
      </c>
      <c r="G26" s="43">
        <v>1568</v>
      </c>
      <c r="H26" s="43"/>
      <c r="I26" s="43"/>
      <c r="J26" s="43">
        <v>117</v>
      </c>
      <c r="K26" s="43">
        <v>60</v>
      </c>
      <c r="L26" s="43"/>
      <c r="M26" s="43"/>
      <c r="N26" s="43">
        <v>18</v>
      </c>
      <c r="O26" s="43"/>
      <c r="P26" s="43"/>
      <c r="Q26" s="43">
        <v>40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>
        <v>75</v>
      </c>
      <c r="AG26" s="43">
        <v>512</v>
      </c>
      <c r="AH26" s="43"/>
      <c r="AI26" s="43"/>
      <c r="AJ26" s="43">
        <v>1085.66</v>
      </c>
      <c r="AK26" s="43">
        <v>1392</v>
      </c>
      <c r="AL26" s="43">
        <v>860</v>
      </c>
      <c r="AM26" s="43">
        <v>800</v>
      </c>
      <c r="AN26" s="43">
        <v>780</v>
      </c>
      <c r="AO26" s="43">
        <v>235</v>
      </c>
    </row>
    <row r="27" spans="1:41" ht="15">
      <c r="A27" s="93" t="s">
        <v>201</v>
      </c>
      <c r="B27" s="43">
        <v>309</v>
      </c>
      <c r="C27" s="43">
        <v>103</v>
      </c>
      <c r="D27" s="43">
        <v>53</v>
      </c>
      <c r="E27" s="43">
        <v>26</v>
      </c>
      <c r="F27" s="43">
        <v>84</v>
      </c>
      <c r="G27" s="43">
        <v>548</v>
      </c>
      <c r="H27" s="43">
        <v>1628</v>
      </c>
      <c r="I27" s="43">
        <v>1536</v>
      </c>
      <c r="J27" s="43">
        <v>1185</v>
      </c>
      <c r="K27" s="43">
        <v>426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>
        <v>115</v>
      </c>
      <c r="AH27" s="43">
        <v>31.07</v>
      </c>
      <c r="AI27" s="43"/>
      <c r="AJ27" s="43"/>
      <c r="AK27" s="43">
        <v>499</v>
      </c>
      <c r="AL27" s="43">
        <v>27.94</v>
      </c>
      <c r="AM27" s="43">
        <v>183.38</v>
      </c>
      <c r="AN27" s="43">
        <v>182.97</v>
      </c>
      <c r="AO27" s="43">
        <v>33.05</v>
      </c>
    </row>
    <row r="28" spans="1:41" ht="15">
      <c r="A28" s="93" t="s">
        <v>202</v>
      </c>
      <c r="B28" s="43">
        <v>182</v>
      </c>
      <c r="C28" s="43"/>
      <c r="D28" s="43"/>
      <c r="E28" s="43">
        <v>108</v>
      </c>
      <c r="F28" s="43"/>
      <c r="G28" s="43">
        <v>681</v>
      </c>
      <c r="H28" s="43">
        <v>791</v>
      </c>
      <c r="I28" s="43">
        <v>1368</v>
      </c>
      <c r="J28" s="43">
        <v>100</v>
      </c>
      <c r="K28" s="43"/>
      <c r="L28" s="43">
        <v>3</v>
      </c>
      <c r="M28" s="43"/>
      <c r="N28" s="43"/>
      <c r="O28" s="43"/>
      <c r="P28" s="43">
        <v>1</v>
      </c>
      <c r="Q28" s="43"/>
      <c r="R28" s="43">
        <v>244</v>
      </c>
      <c r="S28" s="43">
        <v>274</v>
      </c>
      <c r="T28" s="43"/>
      <c r="U28" s="43">
        <v>40</v>
      </c>
      <c r="V28" s="43">
        <v>9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>
        <v>130</v>
      </c>
      <c r="AL28" s="43">
        <v>80</v>
      </c>
      <c r="AM28" s="43">
        <v>478.84</v>
      </c>
      <c r="AN28" s="43">
        <v>1357.93</v>
      </c>
      <c r="AO28" s="43">
        <v>390.99</v>
      </c>
    </row>
    <row r="29" spans="1:41" ht="15">
      <c r="A29" s="93" t="s">
        <v>179</v>
      </c>
      <c r="B29" s="43">
        <v>1393</v>
      </c>
      <c r="C29" s="43">
        <v>489</v>
      </c>
      <c r="D29" s="43">
        <v>19834</v>
      </c>
      <c r="E29" s="43">
        <v>2530</v>
      </c>
      <c r="F29" s="43">
        <v>2022</v>
      </c>
      <c r="G29" s="43">
        <v>13936</v>
      </c>
      <c r="H29" s="43">
        <v>6866</v>
      </c>
      <c r="I29" s="43">
        <v>10273</v>
      </c>
      <c r="J29" s="43">
        <v>19082</v>
      </c>
      <c r="K29" s="43">
        <v>4632</v>
      </c>
      <c r="L29" s="43">
        <v>1141</v>
      </c>
      <c r="M29" s="43">
        <v>440</v>
      </c>
      <c r="N29" s="43">
        <v>142</v>
      </c>
      <c r="O29" s="43">
        <v>3167</v>
      </c>
      <c r="P29" s="43">
        <v>474</v>
      </c>
      <c r="Q29" s="43">
        <v>34</v>
      </c>
      <c r="R29" s="43">
        <v>145</v>
      </c>
      <c r="S29" s="43">
        <v>2849</v>
      </c>
      <c r="T29" s="43">
        <v>814</v>
      </c>
      <c r="U29" s="43">
        <v>1175</v>
      </c>
      <c r="V29" s="43">
        <v>45</v>
      </c>
      <c r="W29" s="43">
        <v>3</v>
      </c>
      <c r="X29" s="43">
        <v>20</v>
      </c>
      <c r="Y29" s="43">
        <v>350</v>
      </c>
      <c r="Z29" s="43">
        <v>10</v>
      </c>
      <c r="AA29" s="43">
        <v>2</v>
      </c>
      <c r="AB29" s="43"/>
      <c r="AC29" s="43"/>
      <c r="AD29" s="43"/>
      <c r="AE29" s="43"/>
      <c r="AF29" s="43">
        <v>9</v>
      </c>
      <c r="AG29" s="43">
        <v>34</v>
      </c>
      <c r="AH29" s="43"/>
      <c r="AI29" s="43"/>
      <c r="AJ29" s="43">
        <v>6869.4</v>
      </c>
      <c r="AK29" s="43">
        <v>4006.48</v>
      </c>
      <c r="AL29" s="43">
        <v>1415</v>
      </c>
      <c r="AM29" s="43">
        <v>1473</v>
      </c>
      <c r="AN29" s="43">
        <v>90</v>
      </c>
      <c r="AO29" s="43">
        <v>355</v>
      </c>
    </row>
    <row r="30" spans="1:41" ht="15">
      <c r="A30" s="93" t="s">
        <v>212</v>
      </c>
      <c r="B30" s="43"/>
      <c r="C30" s="43"/>
      <c r="D30" s="43"/>
      <c r="E30" s="43">
        <v>16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>
        <v>66</v>
      </c>
      <c r="AO30" s="43">
        <v>15</v>
      </c>
    </row>
    <row r="31" spans="1:41" ht="15">
      <c r="A31" s="93" t="s">
        <v>182</v>
      </c>
      <c r="B31" s="43">
        <v>270</v>
      </c>
      <c r="C31" s="43">
        <v>40</v>
      </c>
      <c r="D31" s="43">
        <v>265</v>
      </c>
      <c r="E31" s="43">
        <v>430</v>
      </c>
      <c r="F31" s="43">
        <v>722</v>
      </c>
      <c r="G31" s="43">
        <v>718</v>
      </c>
      <c r="H31" s="43"/>
      <c r="I31" s="43"/>
      <c r="J31" s="43"/>
      <c r="K31" s="43"/>
      <c r="L31" s="43"/>
      <c r="M31" s="43">
        <v>5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v>382</v>
      </c>
      <c r="AK31" s="43">
        <v>360</v>
      </c>
      <c r="AL31" s="43"/>
      <c r="AM31" s="43"/>
      <c r="AN31" s="43"/>
      <c r="AO31" s="43"/>
    </row>
    <row r="32" spans="1:41" ht="15">
      <c r="A32" s="93" t="s">
        <v>204</v>
      </c>
      <c r="B32" s="43"/>
      <c r="C32" s="43"/>
      <c r="D32" s="43">
        <v>60</v>
      </c>
      <c r="E32" s="43"/>
      <c r="F32" s="43"/>
      <c r="G32" s="43">
        <v>547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93" t="s">
        <v>206</v>
      </c>
      <c r="B33" s="43">
        <v>146</v>
      </c>
      <c r="C33" s="43">
        <v>171</v>
      </c>
      <c r="D33" s="43">
        <v>220</v>
      </c>
      <c r="E33" s="43"/>
      <c r="F33" s="43"/>
      <c r="G33" s="43">
        <v>631</v>
      </c>
      <c r="H33" s="43">
        <v>3</v>
      </c>
      <c r="I33" s="43">
        <v>9</v>
      </c>
      <c r="J33" s="43">
        <v>9</v>
      </c>
      <c r="K33" s="43"/>
      <c r="L33" s="43"/>
      <c r="M33" s="43"/>
      <c r="N33" s="43">
        <v>2</v>
      </c>
      <c r="O33" s="43"/>
      <c r="P33" s="43"/>
      <c r="Q33" s="43"/>
      <c r="R33" s="43">
        <v>1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>
        <v>184</v>
      </c>
      <c r="AF33" s="43">
        <v>15</v>
      </c>
      <c r="AG33" s="43">
        <v>137</v>
      </c>
      <c r="AH33" s="43">
        <v>291.93</v>
      </c>
      <c r="AI33" s="43">
        <v>973</v>
      </c>
      <c r="AJ33" s="43">
        <v>2834</v>
      </c>
      <c r="AK33" s="43">
        <v>6601.51</v>
      </c>
      <c r="AL33" s="43">
        <v>3449</v>
      </c>
      <c r="AM33" s="43">
        <v>2064</v>
      </c>
      <c r="AN33" s="43">
        <v>2295.05</v>
      </c>
      <c r="AO33" s="43">
        <v>414</v>
      </c>
    </row>
    <row r="34" ht="15">
      <c r="A34" s="6"/>
    </row>
    <row r="35" ht="15">
      <c r="A35" s="6" t="s">
        <v>172</v>
      </c>
    </row>
    <row r="36" spans="1:41" ht="15">
      <c r="A36" s="93" t="s">
        <v>178</v>
      </c>
      <c r="B36" s="88">
        <v>1980</v>
      </c>
      <c r="C36" s="88">
        <v>1981</v>
      </c>
      <c r="D36" s="88">
        <v>1982</v>
      </c>
      <c r="E36" s="88">
        <v>1983</v>
      </c>
      <c r="F36" s="88">
        <v>1984</v>
      </c>
      <c r="G36" s="88">
        <v>1985</v>
      </c>
      <c r="H36" s="88">
        <v>1986</v>
      </c>
      <c r="I36" s="88">
        <v>1987</v>
      </c>
      <c r="J36" s="88">
        <v>1988</v>
      </c>
      <c r="K36" s="88">
        <v>1989</v>
      </c>
      <c r="L36" s="88">
        <v>1990</v>
      </c>
      <c r="M36" s="88">
        <v>1991</v>
      </c>
      <c r="N36" s="88">
        <v>1992</v>
      </c>
      <c r="O36" s="88">
        <v>1993</v>
      </c>
      <c r="P36" s="88">
        <v>1994</v>
      </c>
      <c r="Q36" s="88">
        <v>1995</v>
      </c>
      <c r="R36" s="88">
        <v>1996</v>
      </c>
      <c r="S36" s="88">
        <v>1997</v>
      </c>
      <c r="T36" s="88">
        <v>1998</v>
      </c>
      <c r="U36" s="88">
        <v>1999</v>
      </c>
      <c r="V36" s="88">
        <v>2000</v>
      </c>
      <c r="W36" s="88">
        <v>2001</v>
      </c>
      <c r="X36" s="88">
        <v>2002</v>
      </c>
      <c r="Y36" s="88">
        <v>2003</v>
      </c>
      <c r="Z36" s="88">
        <v>2004</v>
      </c>
      <c r="AA36" s="88">
        <v>2005</v>
      </c>
      <c r="AB36" s="88">
        <v>2006</v>
      </c>
      <c r="AC36" s="88">
        <v>2007</v>
      </c>
      <c r="AD36" s="88">
        <v>2008</v>
      </c>
      <c r="AE36" s="88">
        <v>2009</v>
      </c>
      <c r="AF36" s="88">
        <v>2010</v>
      </c>
      <c r="AG36" s="88">
        <v>2011</v>
      </c>
      <c r="AH36" s="88">
        <v>2012</v>
      </c>
      <c r="AI36" s="88">
        <v>2013</v>
      </c>
      <c r="AJ36" s="88">
        <v>2014</v>
      </c>
      <c r="AK36" s="88">
        <v>2015</v>
      </c>
      <c r="AL36" s="88">
        <v>2016</v>
      </c>
      <c r="AM36" s="88">
        <v>2017</v>
      </c>
      <c r="AN36" s="88">
        <v>2018</v>
      </c>
      <c r="AO36" s="88">
        <v>2019</v>
      </c>
    </row>
    <row r="37" spans="1:41" ht="15">
      <c r="A37" s="93" t="s">
        <v>196</v>
      </c>
      <c r="B37" s="43"/>
      <c r="C37" s="43"/>
      <c r="D37" s="43"/>
      <c r="E37" s="43"/>
      <c r="F37" s="43"/>
      <c r="G37" s="43">
        <v>1</v>
      </c>
      <c r="H37" s="43"/>
      <c r="I37" s="43"/>
      <c r="J37" s="43"/>
      <c r="K37" s="43"/>
      <c r="L37" s="43"/>
      <c r="M37" s="43"/>
      <c r="N37" s="43"/>
      <c r="O37" s="43"/>
      <c r="P37" s="43">
        <v>20</v>
      </c>
      <c r="Q37" s="43">
        <v>59</v>
      </c>
      <c r="R37" s="43">
        <v>1</v>
      </c>
      <c r="S37" s="43">
        <v>21</v>
      </c>
      <c r="T37" s="43">
        <v>7</v>
      </c>
      <c r="U37" s="43">
        <v>51</v>
      </c>
      <c r="V37" s="43"/>
      <c r="W37" s="43"/>
      <c r="X37" s="43">
        <v>15</v>
      </c>
      <c r="Y37" s="43">
        <v>9</v>
      </c>
      <c r="Z37" s="43"/>
      <c r="AA37" s="43">
        <v>1.5</v>
      </c>
      <c r="AB37" s="43">
        <v>3.4</v>
      </c>
      <c r="AC37" s="43">
        <v>2</v>
      </c>
      <c r="AD37" s="43">
        <v>2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15">
      <c r="A38" s="93" t="s">
        <v>184</v>
      </c>
      <c r="B38" s="43"/>
      <c r="C38" s="43"/>
      <c r="D38" s="43"/>
      <c r="E38" s="43"/>
      <c r="F38" s="43"/>
      <c r="G38" s="43"/>
      <c r="H38" s="43">
        <v>0</v>
      </c>
      <c r="I38" s="43">
        <v>0</v>
      </c>
      <c r="J38" s="43">
        <v>7</v>
      </c>
      <c r="K38" s="43"/>
      <c r="L38" s="43">
        <v>6</v>
      </c>
      <c r="M38" s="43">
        <v>4</v>
      </c>
      <c r="N38" s="43">
        <v>21</v>
      </c>
      <c r="O38" s="43">
        <v>10</v>
      </c>
      <c r="P38" s="43">
        <v>10</v>
      </c>
      <c r="Q38" s="43">
        <v>15</v>
      </c>
      <c r="R38" s="43">
        <v>19</v>
      </c>
      <c r="S38" s="43">
        <v>20</v>
      </c>
      <c r="T38" s="43">
        <v>6</v>
      </c>
      <c r="U38" s="43">
        <v>29</v>
      </c>
      <c r="V38" s="43">
        <v>34</v>
      </c>
      <c r="W38" s="43">
        <v>50</v>
      </c>
      <c r="X38" s="43">
        <v>19</v>
      </c>
      <c r="Y38" s="43"/>
      <c r="Z38" s="43">
        <v>25</v>
      </c>
      <c r="AA38" s="43">
        <v>20</v>
      </c>
      <c r="AB38" s="43">
        <v>1.5</v>
      </c>
      <c r="AC38" s="43">
        <v>1.4</v>
      </c>
      <c r="AD38" s="43">
        <v>1.5</v>
      </c>
      <c r="AE38" s="43"/>
      <c r="AF38" s="43"/>
      <c r="AG38" s="43"/>
      <c r="AH38" s="43"/>
      <c r="AI38" s="43"/>
      <c r="AJ38" s="43"/>
      <c r="AK38" s="43">
        <v>15</v>
      </c>
      <c r="AL38" s="43"/>
      <c r="AM38" s="43"/>
      <c r="AN38" s="43"/>
      <c r="AO38" s="43"/>
    </row>
    <row r="39" spans="1:41" ht="15">
      <c r="A39" s="93" t="s">
        <v>185</v>
      </c>
      <c r="B39" s="43">
        <v>180</v>
      </c>
      <c r="C39" s="43">
        <v>70</v>
      </c>
      <c r="D39" s="43">
        <v>225</v>
      </c>
      <c r="E39" s="43">
        <v>2</v>
      </c>
      <c r="F39" s="43"/>
      <c r="G39" s="43">
        <v>50</v>
      </c>
      <c r="H39" s="43">
        <v>44</v>
      </c>
      <c r="I39" s="43">
        <v>0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15">
      <c r="A40" s="93" t="s">
        <v>186</v>
      </c>
      <c r="B40" s="43"/>
      <c r="C40" s="43"/>
      <c r="D40" s="43"/>
      <c r="E40" s="43"/>
      <c r="F40" s="43"/>
      <c r="G40" s="43">
        <v>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>
        <v>0</v>
      </c>
      <c r="U40" s="43">
        <v>0</v>
      </c>
      <c r="V40" s="43">
        <v>2</v>
      </c>
      <c r="W40" s="43"/>
      <c r="X40" s="43"/>
      <c r="Y40" s="43"/>
      <c r="Z40" s="43">
        <v>3</v>
      </c>
      <c r="AA40" s="43"/>
      <c r="AB40" s="43"/>
      <c r="AC40" s="43"/>
      <c r="AD40" s="43"/>
      <c r="AE40" s="43"/>
      <c r="AF40" s="43"/>
      <c r="AG40" s="43"/>
      <c r="AH40" s="43">
        <v>20</v>
      </c>
      <c r="AI40" s="43"/>
      <c r="AJ40" s="43"/>
      <c r="AK40" s="43"/>
      <c r="AL40" s="43"/>
      <c r="AM40" s="43"/>
      <c r="AN40" s="43"/>
      <c r="AO40" s="43"/>
    </row>
    <row r="41" spans="1:41" ht="15">
      <c r="A41" s="93" t="s">
        <v>187</v>
      </c>
      <c r="B41" s="43"/>
      <c r="C41" s="43"/>
      <c r="D41" s="43"/>
      <c r="E41" s="43"/>
      <c r="F41" s="43"/>
      <c r="G41" s="43">
        <v>81</v>
      </c>
      <c r="H41" s="43">
        <v>40</v>
      </c>
      <c r="I41" s="43"/>
      <c r="J41" s="43">
        <v>606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>
        <v>26</v>
      </c>
      <c r="AF41" s="43">
        <v>1147</v>
      </c>
      <c r="AG41" s="43">
        <v>1004</v>
      </c>
      <c r="AH41" s="43"/>
      <c r="AI41" s="43">
        <v>528</v>
      </c>
      <c r="AJ41" s="43">
        <v>1506</v>
      </c>
      <c r="AK41" s="43">
        <v>55</v>
      </c>
      <c r="AL41" s="43">
        <v>92</v>
      </c>
      <c r="AM41" s="43">
        <v>17</v>
      </c>
      <c r="AN41" s="43">
        <v>8</v>
      </c>
      <c r="AO41" s="43">
        <v>9</v>
      </c>
    </row>
    <row r="42" spans="1:41" ht="15">
      <c r="A42" s="93" t="s">
        <v>183</v>
      </c>
      <c r="B42" s="43">
        <v>72</v>
      </c>
      <c r="C42" s="43">
        <v>146</v>
      </c>
      <c r="D42" s="43"/>
      <c r="E42" s="43"/>
      <c r="F42" s="43"/>
      <c r="G42" s="43">
        <v>0</v>
      </c>
      <c r="H42" s="43"/>
      <c r="I42" s="43"/>
      <c r="J42" s="43"/>
      <c r="K42" s="43"/>
      <c r="L42" s="43"/>
      <c r="M42" s="43"/>
      <c r="N42" s="43"/>
      <c r="O42" s="43">
        <v>200</v>
      </c>
      <c r="P42" s="43">
        <v>245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>
        <v>170</v>
      </c>
      <c r="AC42" s="43"/>
      <c r="AD42" s="43"/>
      <c r="AE42" s="43"/>
      <c r="AF42" s="43"/>
      <c r="AG42" s="43"/>
      <c r="AH42" s="43">
        <v>7</v>
      </c>
      <c r="AI42" s="43"/>
      <c r="AJ42" s="43"/>
      <c r="AK42" s="43"/>
      <c r="AL42" s="43"/>
      <c r="AM42" s="43"/>
      <c r="AN42" s="43"/>
      <c r="AO42" s="43"/>
    </row>
    <row r="43" spans="1:41" ht="15">
      <c r="A43" s="93" t="s">
        <v>188</v>
      </c>
      <c r="B43" s="43"/>
      <c r="C43" s="43"/>
      <c r="D43" s="43">
        <v>51</v>
      </c>
      <c r="E43" s="43">
        <v>30</v>
      </c>
      <c r="F43" s="43">
        <v>30</v>
      </c>
      <c r="G43" s="43">
        <v>238</v>
      </c>
      <c r="H43" s="43"/>
      <c r="I43" s="43"/>
      <c r="J43" s="43">
        <v>24</v>
      </c>
      <c r="K43" s="43"/>
      <c r="L43" s="43"/>
      <c r="M43" s="43">
        <v>1</v>
      </c>
      <c r="N43" s="43">
        <v>26</v>
      </c>
      <c r="O43" s="43">
        <v>613</v>
      </c>
      <c r="P43" s="43"/>
      <c r="Q43" s="43">
        <v>80</v>
      </c>
      <c r="R43" s="43"/>
      <c r="S43" s="43"/>
      <c r="T43" s="43"/>
      <c r="U43" s="43">
        <v>0</v>
      </c>
      <c r="V43" s="43"/>
      <c r="W43" s="43"/>
      <c r="X43" s="43"/>
      <c r="Y43" s="43"/>
      <c r="Z43" s="43">
        <v>2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5">
      <c r="A44" s="93" t="s">
        <v>181</v>
      </c>
      <c r="B44" s="43"/>
      <c r="C44" s="43"/>
      <c r="D44" s="43"/>
      <c r="E44" s="43"/>
      <c r="F44" s="43"/>
      <c r="G44" s="43">
        <v>180</v>
      </c>
      <c r="H44" s="43"/>
      <c r="I44" s="43"/>
      <c r="J44" s="43"/>
      <c r="K44" s="43"/>
      <c r="L44" s="43"/>
      <c r="M44" s="43"/>
      <c r="N44" s="43">
        <v>120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>
        <v>35</v>
      </c>
      <c r="Z44" s="43">
        <v>20</v>
      </c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15">
      <c r="A45" s="93" t="s">
        <v>190</v>
      </c>
      <c r="B45" s="43">
        <v>196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>
        <v>16</v>
      </c>
      <c r="T45" s="43"/>
      <c r="U45" s="43"/>
      <c r="V45" s="43"/>
      <c r="W45" s="43"/>
      <c r="X45" s="43">
        <v>9</v>
      </c>
      <c r="Y45" s="43">
        <v>40</v>
      </c>
      <c r="Z45" s="43">
        <v>40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5">
      <c r="A46" s="93" t="s">
        <v>191</v>
      </c>
      <c r="B46" s="43"/>
      <c r="C46" s="43"/>
      <c r="D46" s="43">
        <v>14</v>
      </c>
      <c r="E46" s="43">
        <v>137</v>
      </c>
      <c r="F46" s="43">
        <v>881</v>
      </c>
      <c r="G46" s="43">
        <v>2864</v>
      </c>
      <c r="H46" s="43">
        <v>487</v>
      </c>
      <c r="I46" s="43">
        <v>90</v>
      </c>
      <c r="J46" s="43">
        <v>392</v>
      </c>
      <c r="K46" s="43">
        <v>4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>
        <v>6</v>
      </c>
      <c r="W46" s="43">
        <v>22.5</v>
      </c>
      <c r="X46" s="43"/>
      <c r="Y46" s="43">
        <v>40</v>
      </c>
      <c r="Z46" s="43"/>
      <c r="AA46" s="43"/>
      <c r="AB46" s="43"/>
      <c r="AC46" s="43"/>
      <c r="AD46" s="43"/>
      <c r="AE46" s="43">
        <v>18</v>
      </c>
      <c r="AF46" s="43">
        <v>348.09</v>
      </c>
      <c r="AG46" s="43">
        <v>271.38</v>
      </c>
      <c r="AH46" s="43">
        <v>914</v>
      </c>
      <c r="AI46" s="43">
        <v>1473.75</v>
      </c>
      <c r="AJ46" s="43">
        <v>1418.5</v>
      </c>
      <c r="AK46" s="43">
        <v>551</v>
      </c>
      <c r="AL46" s="43">
        <v>1428</v>
      </c>
      <c r="AM46" s="43">
        <v>230</v>
      </c>
      <c r="AN46" s="43"/>
      <c r="AO46" s="43">
        <v>58</v>
      </c>
    </row>
    <row r="47" spans="1:41" ht="15">
      <c r="A47" s="93" t="s">
        <v>192</v>
      </c>
      <c r="B47" s="43">
        <v>210</v>
      </c>
      <c r="C47" s="43">
        <v>194</v>
      </c>
      <c r="D47" s="43">
        <v>740</v>
      </c>
      <c r="E47" s="43">
        <v>559</v>
      </c>
      <c r="F47" s="43">
        <v>488</v>
      </c>
      <c r="G47" s="43">
        <v>174</v>
      </c>
      <c r="H47" s="43">
        <v>23</v>
      </c>
      <c r="I47" s="43">
        <v>76</v>
      </c>
      <c r="J47" s="43">
        <v>23</v>
      </c>
      <c r="K47" s="43">
        <v>4</v>
      </c>
      <c r="L47" s="43">
        <v>35</v>
      </c>
      <c r="M47" s="43">
        <v>10</v>
      </c>
      <c r="N47" s="43"/>
      <c r="O47" s="43"/>
      <c r="P47" s="43"/>
      <c r="Q47" s="43"/>
      <c r="R47" s="43"/>
      <c r="S47" s="43"/>
      <c r="T47" s="43"/>
      <c r="U47" s="43">
        <v>2</v>
      </c>
      <c r="V47" s="43"/>
      <c r="W47" s="43">
        <v>2</v>
      </c>
      <c r="X47" s="43"/>
      <c r="Y47" s="43"/>
      <c r="Z47" s="43"/>
      <c r="AA47" s="43"/>
      <c r="AB47" s="43"/>
      <c r="AC47" s="43"/>
      <c r="AD47" s="43"/>
      <c r="AE47" s="43"/>
      <c r="AF47" s="43">
        <v>102.5</v>
      </c>
      <c r="AG47" s="43">
        <v>21</v>
      </c>
      <c r="AH47" s="43"/>
      <c r="AI47" s="43">
        <v>596</v>
      </c>
      <c r="AJ47" s="43">
        <v>70</v>
      </c>
      <c r="AK47" s="43">
        <v>724.75</v>
      </c>
      <c r="AL47" s="43">
        <v>439</v>
      </c>
      <c r="AM47" s="43">
        <v>587.5</v>
      </c>
      <c r="AN47" s="43">
        <v>616.5</v>
      </c>
      <c r="AO47" s="43">
        <v>681.08</v>
      </c>
    </row>
    <row r="48" spans="1:41" ht="15">
      <c r="A48" s="93" t="s">
        <v>193</v>
      </c>
      <c r="B48" s="43"/>
      <c r="C48" s="43">
        <v>452</v>
      </c>
      <c r="D48" s="43">
        <v>425</v>
      </c>
      <c r="E48" s="43"/>
      <c r="F48" s="43"/>
      <c r="G48" s="43">
        <v>1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5">
      <c r="A49" s="93" t="s">
        <v>210</v>
      </c>
      <c r="B49" s="43">
        <v>2</v>
      </c>
      <c r="C49" s="43"/>
      <c r="D49" s="43"/>
      <c r="E49" s="43"/>
      <c r="F49" s="43"/>
      <c r="G49" s="43"/>
      <c r="H49" s="43"/>
      <c r="I49" s="43"/>
      <c r="J49" s="43">
        <v>14</v>
      </c>
      <c r="K49" s="43">
        <v>5</v>
      </c>
      <c r="L49" s="43"/>
      <c r="M49" s="43">
        <v>1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>
        <v>35</v>
      </c>
      <c r="AM49" s="43">
        <v>315</v>
      </c>
      <c r="AN49" s="43">
        <v>27</v>
      </c>
      <c r="AO49" s="43">
        <v>6</v>
      </c>
    </row>
    <row r="50" spans="1:41" ht="15">
      <c r="A50" s="93" t="s">
        <v>194</v>
      </c>
      <c r="B50" s="43">
        <v>1543</v>
      </c>
      <c r="C50" s="43">
        <v>666</v>
      </c>
      <c r="D50" s="43">
        <v>91</v>
      </c>
      <c r="E50" s="43">
        <v>395</v>
      </c>
      <c r="F50" s="43">
        <v>203</v>
      </c>
      <c r="G50" s="43">
        <v>192</v>
      </c>
      <c r="H50" s="43">
        <v>238</v>
      </c>
      <c r="I50" s="43">
        <v>40</v>
      </c>
      <c r="J50" s="43">
        <v>10</v>
      </c>
      <c r="K50" s="43">
        <v>2</v>
      </c>
      <c r="L50" s="43"/>
      <c r="M50" s="43"/>
      <c r="N50" s="43"/>
      <c r="O50" s="43"/>
      <c r="P50" s="43">
        <v>0</v>
      </c>
      <c r="Q50" s="43"/>
      <c r="R50" s="43">
        <v>8</v>
      </c>
      <c r="S50" s="43"/>
      <c r="T50" s="43"/>
      <c r="U50" s="43">
        <v>7</v>
      </c>
      <c r="V50" s="43">
        <v>9</v>
      </c>
      <c r="W50" s="43">
        <v>6</v>
      </c>
      <c r="X50" s="43"/>
      <c r="Y50" s="43"/>
      <c r="Z50" s="43"/>
      <c r="AA50" s="43"/>
      <c r="AB50" s="43"/>
      <c r="AC50" s="43"/>
      <c r="AD50" s="43"/>
      <c r="AE50" s="43"/>
      <c r="AF50" s="43">
        <v>272</v>
      </c>
      <c r="AG50" s="43">
        <v>105.45</v>
      </c>
      <c r="AH50" s="43">
        <v>51.1</v>
      </c>
      <c r="AI50" s="43">
        <v>39</v>
      </c>
      <c r="AJ50" s="43">
        <v>1413.31</v>
      </c>
      <c r="AK50" s="43">
        <v>1192.29</v>
      </c>
      <c r="AL50" s="43">
        <v>934.4</v>
      </c>
      <c r="AM50" s="43">
        <v>916</v>
      </c>
      <c r="AN50" s="43">
        <v>881</v>
      </c>
      <c r="AO50" s="43">
        <v>869</v>
      </c>
    </row>
    <row r="51" spans="1:41" ht="15">
      <c r="A51" s="93" t="s">
        <v>13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>
        <v>104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>
        <v>0</v>
      </c>
      <c r="AH51" s="43"/>
      <c r="AI51" s="43"/>
      <c r="AJ51" s="43"/>
      <c r="AK51" s="43">
        <v>413.08</v>
      </c>
      <c r="AL51" s="43">
        <v>564.86</v>
      </c>
      <c r="AM51" s="43">
        <v>145</v>
      </c>
      <c r="AN51" s="43">
        <v>325</v>
      </c>
      <c r="AO51" s="43">
        <v>194.96</v>
      </c>
    </row>
    <row r="52" spans="1:41" ht="15">
      <c r="A52" s="93" t="s">
        <v>209</v>
      </c>
      <c r="B52" s="43">
        <v>211</v>
      </c>
      <c r="C52" s="43">
        <v>102</v>
      </c>
      <c r="D52" s="43">
        <v>128</v>
      </c>
      <c r="E52" s="43">
        <v>207</v>
      </c>
      <c r="F52" s="43">
        <v>248</v>
      </c>
      <c r="G52" s="43">
        <v>76</v>
      </c>
      <c r="H52" s="43">
        <v>19</v>
      </c>
      <c r="I52" s="43"/>
      <c r="J52" s="43">
        <v>10</v>
      </c>
      <c r="K52" s="43"/>
      <c r="L52" s="43">
        <v>0</v>
      </c>
      <c r="M52" s="43"/>
      <c r="N52" s="43"/>
      <c r="O52" s="43"/>
      <c r="P52" s="43"/>
      <c r="Q52" s="43"/>
      <c r="R52" s="43"/>
      <c r="S52" s="43">
        <v>90</v>
      </c>
      <c r="T52" s="43"/>
      <c r="U52" s="43"/>
      <c r="V52" s="43"/>
      <c r="W52" s="43"/>
      <c r="X52" s="43">
        <v>3</v>
      </c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>
        <v>7</v>
      </c>
      <c r="AN52" s="43"/>
      <c r="AO52" s="43"/>
    </row>
    <row r="53" spans="1:41" ht="15">
      <c r="A53" s="93" t="s">
        <v>197</v>
      </c>
      <c r="B53" s="43"/>
      <c r="C53" s="43">
        <v>5</v>
      </c>
      <c r="D53" s="43">
        <v>7</v>
      </c>
      <c r="E53" s="43">
        <v>2</v>
      </c>
      <c r="F53" s="43"/>
      <c r="G53" s="43">
        <v>79</v>
      </c>
      <c r="H53" s="43">
        <v>103</v>
      </c>
      <c r="I53" s="43">
        <v>6</v>
      </c>
      <c r="J53" s="43"/>
      <c r="K53" s="43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15">
      <c r="A54" s="93" t="s">
        <v>198</v>
      </c>
      <c r="B54" s="43"/>
      <c r="C54" s="43"/>
      <c r="D54" s="43"/>
      <c r="E54" s="43"/>
      <c r="F54" s="43">
        <v>2</v>
      </c>
      <c r="G54" s="43">
        <v>9</v>
      </c>
      <c r="H54" s="43">
        <v>22</v>
      </c>
      <c r="I54" s="43">
        <v>0</v>
      </c>
      <c r="J54" s="43">
        <v>10</v>
      </c>
      <c r="K54" s="43">
        <v>10</v>
      </c>
      <c r="L54" s="43"/>
      <c r="M54" s="43">
        <v>5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15">
      <c r="A55" s="93" t="s">
        <v>205</v>
      </c>
      <c r="B55" s="43"/>
      <c r="C55" s="43">
        <v>4</v>
      </c>
      <c r="D55" s="43"/>
      <c r="E55" s="43"/>
      <c r="F55" s="43">
        <v>310</v>
      </c>
      <c r="G55" s="43">
        <v>401</v>
      </c>
      <c r="H55" s="43">
        <v>302</v>
      </c>
      <c r="I55" s="43">
        <v>458</v>
      </c>
      <c r="J55" s="43">
        <v>230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5">
      <c r="A56" s="93" t="s">
        <v>199</v>
      </c>
      <c r="B56" s="43">
        <v>1</v>
      </c>
      <c r="C56" s="43"/>
      <c r="D56" s="43">
        <v>10</v>
      </c>
      <c r="E56" s="43"/>
      <c r="F56" s="43">
        <v>18</v>
      </c>
      <c r="G56" s="43">
        <v>12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>
        <v>21</v>
      </c>
      <c r="AI56" s="43"/>
      <c r="AJ56" s="43"/>
      <c r="AK56" s="43"/>
      <c r="AL56" s="43"/>
      <c r="AM56" s="43"/>
      <c r="AN56" s="43"/>
      <c r="AO56" s="43"/>
    </row>
    <row r="57" spans="1:41" ht="15">
      <c r="A57" s="93" t="s">
        <v>200</v>
      </c>
      <c r="B57" s="43">
        <v>612</v>
      </c>
      <c r="C57" s="43">
        <v>150</v>
      </c>
      <c r="D57" s="43">
        <v>188</v>
      </c>
      <c r="E57" s="43">
        <v>281</v>
      </c>
      <c r="F57" s="43"/>
      <c r="G57" s="43">
        <v>245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ht="15">
      <c r="A58" s="93" t="s">
        <v>180</v>
      </c>
      <c r="B58" s="43">
        <v>120</v>
      </c>
      <c r="C58" s="43"/>
      <c r="D58" s="43">
        <v>1690</v>
      </c>
      <c r="E58" s="43">
        <v>2385</v>
      </c>
      <c r="F58" s="43">
        <v>1031</v>
      </c>
      <c r="G58" s="43">
        <v>453</v>
      </c>
      <c r="H58" s="43"/>
      <c r="I58" s="43"/>
      <c r="J58" s="43">
        <v>36</v>
      </c>
      <c r="K58" s="43">
        <v>5</v>
      </c>
      <c r="L58" s="43"/>
      <c r="M58" s="43"/>
      <c r="N58" s="43">
        <v>18</v>
      </c>
      <c r="O58" s="43"/>
      <c r="P58" s="43"/>
      <c r="Q58" s="43">
        <v>40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>
        <v>0</v>
      </c>
      <c r="AG58" s="43">
        <v>296</v>
      </c>
      <c r="AH58" s="43"/>
      <c r="AI58" s="43"/>
      <c r="AJ58" s="43">
        <v>1085.66</v>
      </c>
      <c r="AK58" s="43">
        <v>1392</v>
      </c>
      <c r="AL58" s="43">
        <v>860</v>
      </c>
      <c r="AM58" s="43">
        <v>800</v>
      </c>
      <c r="AN58" s="43">
        <v>780</v>
      </c>
      <c r="AO58" s="43">
        <v>48</v>
      </c>
    </row>
    <row r="59" spans="1:41" ht="15">
      <c r="A59" s="93" t="s">
        <v>201</v>
      </c>
      <c r="B59" s="43">
        <v>309</v>
      </c>
      <c r="C59" s="43">
        <v>103</v>
      </c>
      <c r="D59" s="43">
        <v>53</v>
      </c>
      <c r="E59" s="43">
        <v>26</v>
      </c>
      <c r="F59" s="43">
        <v>84</v>
      </c>
      <c r="G59" s="43">
        <v>368</v>
      </c>
      <c r="H59" s="43">
        <v>1209</v>
      </c>
      <c r="I59" s="43">
        <v>1504</v>
      </c>
      <c r="J59" s="43">
        <v>1151</v>
      </c>
      <c r="K59" s="43">
        <v>386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>
        <v>0</v>
      </c>
      <c r="AH59" s="43">
        <v>31.07</v>
      </c>
      <c r="AI59" s="43"/>
      <c r="AJ59" s="43"/>
      <c r="AK59" s="43">
        <v>499</v>
      </c>
      <c r="AL59" s="43">
        <v>27.94</v>
      </c>
      <c r="AM59" s="43">
        <v>183.38</v>
      </c>
      <c r="AN59" s="43">
        <v>182.97</v>
      </c>
      <c r="AO59" s="43">
        <v>33.05</v>
      </c>
    </row>
    <row r="60" spans="1:41" ht="15">
      <c r="A60" s="93" t="s">
        <v>202</v>
      </c>
      <c r="B60" s="43">
        <v>182</v>
      </c>
      <c r="C60" s="43"/>
      <c r="D60" s="43"/>
      <c r="E60" s="43">
        <v>108</v>
      </c>
      <c r="F60" s="43"/>
      <c r="G60" s="43">
        <v>624</v>
      </c>
      <c r="H60" s="43">
        <v>774</v>
      </c>
      <c r="I60" s="43">
        <v>1294</v>
      </c>
      <c r="J60" s="43">
        <v>100</v>
      </c>
      <c r="K60" s="43"/>
      <c r="L60" s="43">
        <v>0</v>
      </c>
      <c r="M60" s="43"/>
      <c r="N60" s="43"/>
      <c r="O60" s="43"/>
      <c r="P60" s="43">
        <v>0</v>
      </c>
      <c r="Q60" s="43"/>
      <c r="R60" s="43">
        <v>170</v>
      </c>
      <c r="S60" s="43">
        <v>274</v>
      </c>
      <c r="T60" s="43"/>
      <c r="U60" s="43">
        <v>40</v>
      </c>
      <c r="V60" s="43">
        <v>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>
        <v>130</v>
      </c>
      <c r="AL60" s="43">
        <v>80</v>
      </c>
      <c r="AM60" s="43">
        <v>478.84</v>
      </c>
      <c r="AN60" s="43">
        <v>1357.93</v>
      </c>
      <c r="AO60" s="43">
        <v>390.99</v>
      </c>
    </row>
    <row r="61" spans="1:41" ht="15">
      <c r="A61" s="93" t="s">
        <v>179</v>
      </c>
      <c r="B61" s="43">
        <v>1290</v>
      </c>
      <c r="C61" s="43">
        <v>426</v>
      </c>
      <c r="D61" s="43">
        <v>19178</v>
      </c>
      <c r="E61" s="43">
        <v>1808</v>
      </c>
      <c r="F61" s="43">
        <v>1639</v>
      </c>
      <c r="G61" s="43">
        <v>8556</v>
      </c>
      <c r="H61" s="43">
        <v>6866</v>
      </c>
      <c r="I61" s="43">
        <v>7658</v>
      </c>
      <c r="J61" s="43">
        <v>13878</v>
      </c>
      <c r="K61" s="43">
        <v>2455</v>
      </c>
      <c r="L61" s="43">
        <v>656</v>
      </c>
      <c r="M61" s="43">
        <v>130</v>
      </c>
      <c r="N61" s="43">
        <v>50</v>
      </c>
      <c r="O61" s="43">
        <v>2087</v>
      </c>
      <c r="P61" s="43">
        <v>310</v>
      </c>
      <c r="Q61" s="43">
        <v>18</v>
      </c>
      <c r="R61" s="43">
        <v>145</v>
      </c>
      <c r="S61" s="43">
        <v>2003</v>
      </c>
      <c r="T61" s="43">
        <v>796</v>
      </c>
      <c r="U61" s="43">
        <v>1070</v>
      </c>
      <c r="V61" s="43">
        <v>40</v>
      </c>
      <c r="W61" s="43">
        <v>0</v>
      </c>
      <c r="X61" s="43">
        <v>10</v>
      </c>
      <c r="Y61" s="43">
        <v>0</v>
      </c>
      <c r="Z61" s="43">
        <v>0</v>
      </c>
      <c r="AA61" s="43">
        <v>0</v>
      </c>
      <c r="AB61" s="43"/>
      <c r="AC61" s="43"/>
      <c r="AD61" s="43"/>
      <c r="AE61" s="43"/>
      <c r="AF61" s="43">
        <v>9</v>
      </c>
      <c r="AG61" s="43">
        <v>34</v>
      </c>
      <c r="AH61" s="43"/>
      <c r="AI61" s="43"/>
      <c r="AJ61" s="43">
        <v>6517.4</v>
      </c>
      <c r="AK61" s="43">
        <v>3402.48</v>
      </c>
      <c r="AL61" s="43">
        <v>935</v>
      </c>
      <c r="AM61" s="43">
        <v>1473</v>
      </c>
      <c r="AN61" s="43">
        <v>90</v>
      </c>
      <c r="AO61" s="43">
        <v>355</v>
      </c>
    </row>
    <row r="62" spans="1:41" ht="15">
      <c r="A62" s="93" t="s">
        <v>212</v>
      </c>
      <c r="B62" s="43"/>
      <c r="C62" s="43"/>
      <c r="D62" s="43"/>
      <c r="E62" s="43">
        <v>13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>
        <v>66</v>
      </c>
      <c r="AO62" s="43">
        <v>15</v>
      </c>
    </row>
    <row r="63" spans="1:41" ht="15">
      <c r="A63" s="93" t="s">
        <v>182</v>
      </c>
      <c r="B63" s="43">
        <v>270</v>
      </c>
      <c r="C63" s="43">
        <v>40</v>
      </c>
      <c r="D63" s="43">
        <v>125</v>
      </c>
      <c r="E63" s="43">
        <v>424</v>
      </c>
      <c r="F63" s="43">
        <v>235</v>
      </c>
      <c r="G63" s="43">
        <v>111</v>
      </c>
      <c r="H63" s="43"/>
      <c r="I63" s="43"/>
      <c r="J63" s="43"/>
      <c r="K63" s="43"/>
      <c r="L63" s="43"/>
      <c r="M63" s="43">
        <v>5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>
        <v>347</v>
      </c>
      <c r="AK63" s="43">
        <v>360</v>
      </c>
      <c r="AL63" s="43"/>
      <c r="AM63" s="43"/>
      <c r="AN63" s="43"/>
      <c r="AO63" s="43"/>
    </row>
    <row r="64" spans="1:41" ht="15">
      <c r="A64" s="93" t="s">
        <v>204</v>
      </c>
      <c r="B64" s="43"/>
      <c r="C64" s="43"/>
      <c r="D64" s="43">
        <v>60</v>
      </c>
      <c r="E64" s="43"/>
      <c r="F64" s="43"/>
      <c r="G64" s="43">
        <v>200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1:41" ht="15">
      <c r="A65" s="93" t="s">
        <v>206</v>
      </c>
      <c r="B65" s="43">
        <v>146</v>
      </c>
      <c r="C65" s="43">
        <v>171</v>
      </c>
      <c r="D65" s="43">
        <v>220</v>
      </c>
      <c r="E65" s="43"/>
      <c r="F65" s="43"/>
      <c r="G65" s="43">
        <v>0</v>
      </c>
      <c r="H65" s="43">
        <v>0</v>
      </c>
      <c r="I65" s="43">
        <v>7</v>
      </c>
      <c r="J65" s="43">
        <v>4</v>
      </c>
      <c r="K65" s="43"/>
      <c r="L65" s="43"/>
      <c r="M65" s="43"/>
      <c r="N65" s="43">
        <v>2</v>
      </c>
      <c r="O65" s="43"/>
      <c r="P65" s="43"/>
      <c r="Q65" s="43"/>
      <c r="R65" s="43">
        <v>1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>
        <v>172</v>
      </c>
      <c r="AF65" s="43">
        <v>0</v>
      </c>
      <c r="AG65" s="43">
        <v>118</v>
      </c>
      <c r="AH65" s="43">
        <v>235.34</v>
      </c>
      <c r="AI65" s="43">
        <v>973</v>
      </c>
      <c r="AJ65" s="43">
        <v>2371</v>
      </c>
      <c r="AK65" s="43">
        <v>6601.51</v>
      </c>
      <c r="AL65" s="43">
        <v>3135</v>
      </c>
      <c r="AM65" s="43">
        <v>1930</v>
      </c>
      <c r="AN65" s="43">
        <v>2295.05</v>
      </c>
      <c r="AO65" s="43">
        <v>119</v>
      </c>
    </row>
    <row r="66" ht="15">
      <c r="A66" s="6"/>
    </row>
    <row r="67" ht="15">
      <c r="A67" s="6"/>
    </row>
    <row r="68" ht="15">
      <c r="A68" s="6" t="s">
        <v>173</v>
      </c>
    </row>
    <row r="69" spans="1:41" ht="15">
      <c r="A69" s="93" t="s">
        <v>178</v>
      </c>
      <c r="B69" s="88">
        <v>1980</v>
      </c>
      <c r="C69" s="88">
        <v>1981</v>
      </c>
      <c r="D69" s="88">
        <v>1982</v>
      </c>
      <c r="E69" s="88">
        <v>1983</v>
      </c>
      <c r="F69" s="88">
        <v>1984</v>
      </c>
      <c r="G69" s="88">
        <v>1985</v>
      </c>
      <c r="H69" s="88">
        <v>1986</v>
      </c>
      <c r="I69" s="88">
        <v>1987</v>
      </c>
      <c r="J69" s="88">
        <v>1988</v>
      </c>
      <c r="K69" s="88">
        <v>1989</v>
      </c>
      <c r="L69" s="88">
        <v>1990</v>
      </c>
      <c r="M69" s="88">
        <v>1991</v>
      </c>
      <c r="N69" s="88">
        <v>1992</v>
      </c>
      <c r="O69" s="88">
        <v>1993</v>
      </c>
      <c r="P69" s="88">
        <v>1994</v>
      </c>
      <c r="Q69" s="88">
        <v>1995</v>
      </c>
      <c r="R69" s="88">
        <v>1996</v>
      </c>
      <c r="S69" s="88">
        <v>1997</v>
      </c>
      <c r="T69" s="88">
        <v>1998</v>
      </c>
      <c r="U69" s="88">
        <v>1999</v>
      </c>
      <c r="V69" s="88">
        <v>2000</v>
      </c>
      <c r="W69" s="88">
        <v>2001</v>
      </c>
      <c r="X69" s="88">
        <v>2002</v>
      </c>
      <c r="Y69" s="88">
        <v>2003</v>
      </c>
      <c r="Z69" s="88">
        <v>2004</v>
      </c>
      <c r="AA69" s="88">
        <v>2005</v>
      </c>
      <c r="AB69" s="88">
        <v>2006</v>
      </c>
      <c r="AC69" s="88">
        <v>2007</v>
      </c>
      <c r="AD69" s="88">
        <v>2008</v>
      </c>
      <c r="AE69" s="88">
        <v>2009</v>
      </c>
      <c r="AF69" s="88">
        <v>2010</v>
      </c>
      <c r="AG69" s="88">
        <v>2011</v>
      </c>
      <c r="AH69" s="88">
        <v>2012</v>
      </c>
      <c r="AI69" s="88">
        <v>2013</v>
      </c>
      <c r="AJ69" s="88">
        <v>2014</v>
      </c>
      <c r="AK69" s="88">
        <v>2015</v>
      </c>
      <c r="AL69" s="88">
        <v>2016</v>
      </c>
      <c r="AM69" s="88">
        <v>2017</v>
      </c>
      <c r="AN69" s="88">
        <v>2018</v>
      </c>
      <c r="AO69" s="88">
        <v>2019</v>
      </c>
    </row>
    <row r="70" spans="1:41" ht="15">
      <c r="A70" s="93" t="s">
        <v>185</v>
      </c>
      <c r="B70" s="43"/>
      <c r="C70" s="43"/>
      <c r="D70" s="43"/>
      <c r="E70" s="43">
        <v>1</v>
      </c>
      <c r="F70" s="43"/>
      <c r="G70" s="43">
        <v>65</v>
      </c>
      <c r="H70" s="43">
        <v>58</v>
      </c>
      <c r="I70" s="43">
        <v>25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1:41" ht="15">
      <c r="A71" s="93" t="s">
        <v>186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>
        <v>5</v>
      </c>
      <c r="U71" s="43">
        <v>4</v>
      </c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>
        <v>0</v>
      </c>
      <c r="AI71" s="43"/>
      <c r="AJ71" s="43"/>
      <c r="AK71" s="43"/>
      <c r="AL71" s="43"/>
      <c r="AM71" s="43"/>
      <c r="AN71" s="43"/>
      <c r="AO71" s="43"/>
    </row>
    <row r="72" spans="1:41" ht="15">
      <c r="A72" s="93" t="s">
        <v>187</v>
      </c>
      <c r="B72" s="43"/>
      <c r="C72" s="43"/>
      <c r="D72" s="43"/>
      <c r="E72" s="43"/>
      <c r="F72" s="43"/>
      <c r="G72" s="43"/>
      <c r="H72" s="43"/>
      <c r="I72" s="43"/>
      <c r="J72" s="43">
        <v>11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>
        <v>14</v>
      </c>
      <c r="AG72" s="43">
        <v>281</v>
      </c>
      <c r="AH72" s="43"/>
      <c r="AI72" s="43">
        <v>0</v>
      </c>
      <c r="AJ72" s="43">
        <v>0</v>
      </c>
      <c r="AK72" s="43">
        <v>6</v>
      </c>
      <c r="AL72" s="43">
        <v>0</v>
      </c>
      <c r="AM72" s="43">
        <v>0</v>
      </c>
      <c r="AN72" s="43">
        <v>0</v>
      </c>
      <c r="AO72" s="43">
        <v>0</v>
      </c>
    </row>
    <row r="73" spans="1:41" ht="15">
      <c r="A73" s="93" t="s">
        <v>183</v>
      </c>
      <c r="B73" s="43"/>
      <c r="C73" s="43">
        <v>50</v>
      </c>
      <c r="D73" s="43"/>
      <c r="E73" s="43"/>
      <c r="F73" s="43"/>
      <c r="G73" s="43">
        <v>200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>
        <v>3</v>
      </c>
      <c r="AI73" s="43"/>
      <c r="AJ73" s="43"/>
      <c r="AK73" s="43"/>
      <c r="AL73" s="43"/>
      <c r="AM73" s="43"/>
      <c r="AN73" s="43"/>
      <c r="AO73" s="43"/>
    </row>
    <row r="74" spans="1:41" ht="15">
      <c r="A74" s="93" t="s">
        <v>188</v>
      </c>
      <c r="B74" s="43"/>
      <c r="C74" s="43"/>
      <c r="D74" s="43">
        <v>6</v>
      </c>
      <c r="E74" s="43"/>
      <c r="F74" s="43"/>
      <c r="G74" s="43"/>
      <c r="H74" s="43"/>
      <c r="I74" s="43"/>
      <c r="J74" s="43"/>
      <c r="K74" s="43"/>
      <c r="L74" s="43"/>
      <c r="M74" s="43"/>
      <c r="N74" s="43">
        <v>39</v>
      </c>
      <c r="O74" s="43">
        <v>260</v>
      </c>
      <c r="P74" s="43"/>
      <c r="Q74" s="43"/>
      <c r="R74" s="43"/>
      <c r="S74" s="43"/>
      <c r="T74" s="43"/>
      <c r="U74" s="43">
        <v>7</v>
      </c>
      <c r="V74" s="43"/>
      <c r="W74" s="43"/>
      <c r="X74" s="43"/>
      <c r="Y74" s="43"/>
      <c r="Z74" s="43">
        <v>4</v>
      </c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1:41" ht="15">
      <c r="A75" s="93" t="s">
        <v>181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1:41" ht="15">
      <c r="A76" s="93" t="s">
        <v>190</v>
      </c>
      <c r="B76" s="43">
        <v>4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>
        <v>1010</v>
      </c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1:41" ht="15">
      <c r="A77" s="93" t="s">
        <v>191</v>
      </c>
      <c r="B77" s="43"/>
      <c r="C77" s="43"/>
      <c r="D77" s="43"/>
      <c r="E77" s="43"/>
      <c r="F77" s="43"/>
      <c r="G77" s="43">
        <v>1193</v>
      </c>
      <c r="H77" s="43"/>
      <c r="I77" s="43"/>
      <c r="J77" s="43">
        <v>255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>
        <v>15</v>
      </c>
      <c r="W77" s="43"/>
      <c r="X77" s="43"/>
      <c r="Y77" s="43"/>
      <c r="Z77" s="43"/>
      <c r="AA77" s="43"/>
      <c r="AB77" s="43"/>
      <c r="AC77" s="43"/>
      <c r="AD77" s="43"/>
      <c r="AE77" s="43">
        <v>2</v>
      </c>
      <c r="AF77" s="43">
        <v>0</v>
      </c>
      <c r="AG77" s="43">
        <v>10</v>
      </c>
      <c r="AH77" s="43">
        <v>5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/>
      <c r="AO77" s="43">
        <v>0</v>
      </c>
    </row>
    <row r="78" spans="1:41" ht="15">
      <c r="A78" s="93" t="s">
        <v>192</v>
      </c>
      <c r="B78" s="43"/>
      <c r="C78" s="43">
        <v>35</v>
      </c>
      <c r="D78" s="43">
        <v>42</v>
      </c>
      <c r="E78" s="43">
        <v>33</v>
      </c>
      <c r="F78" s="43">
        <v>794</v>
      </c>
      <c r="G78" s="43">
        <v>1529</v>
      </c>
      <c r="H78" s="43">
        <v>8</v>
      </c>
      <c r="I78" s="43">
        <v>2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>
        <v>60</v>
      </c>
      <c r="AG78" s="43">
        <v>124.5</v>
      </c>
      <c r="AH78" s="43"/>
      <c r="AI78" s="43">
        <v>0</v>
      </c>
      <c r="AJ78" s="43">
        <v>0</v>
      </c>
      <c r="AK78" s="43">
        <v>117.5</v>
      </c>
      <c r="AL78" s="43">
        <v>0</v>
      </c>
      <c r="AM78" s="43">
        <v>0</v>
      </c>
      <c r="AN78" s="43">
        <v>0</v>
      </c>
      <c r="AO78" s="43">
        <v>0</v>
      </c>
    </row>
    <row r="79" spans="1:41" ht="15">
      <c r="A79" s="93" t="s">
        <v>193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1:41" ht="15">
      <c r="A80" s="93" t="s">
        <v>210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>
        <v>0</v>
      </c>
      <c r="AM80" s="43">
        <v>0</v>
      </c>
      <c r="AN80" s="43">
        <v>65</v>
      </c>
      <c r="AO80" s="43">
        <v>0</v>
      </c>
    </row>
    <row r="81" spans="1:41" ht="15">
      <c r="A81" s="93" t="s">
        <v>194</v>
      </c>
      <c r="B81" s="43"/>
      <c r="C81" s="43">
        <v>2405</v>
      </c>
      <c r="D81" s="43"/>
      <c r="E81" s="43">
        <v>71</v>
      </c>
      <c r="F81" s="43">
        <v>3</v>
      </c>
      <c r="G81" s="43">
        <v>42</v>
      </c>
      <c r="H81" s="43">
        <v>142</v>
      </c>
      <c r="I81" s="43">
        <v>1</v>
      </c>
      <c r="J81" s="43">
        <v>5</v>
      </c>
      <c r="K81" s="43"/>
      <c r="L81" s="43"/>
      <c r="M81" s="43"/>
      <c r="N81" s="43"/>
      <c r="O81" s="43"/>
      <c r="P81" s="43">
        <v>3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>
        <v>0</v>
      </c>
      <c r="AG81" s="43">
        <v>15</v>
      </c>
      <c r="AH81" s="43">
        <v>0</v>
      </c>
      <c r="AI81" s="43">
        <v>0</v>
      </c>
      <c r="AJ81" s="43">
        <v>45.200000000000045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</row>
    <row r="82" spans="1:41" ht="15">
      <c r="A82" s="93" t="s">
        <v>13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>
        <v>20</v>
      </c>
      <c r="AH82" s="43"/>
      <c r="AI82" s="43"/>
      <c r="AJ82" s="43"/>
      <c r="AK82" s="43">
        <v>0</v>
      </c>
      <c r="AL82" s="43">
        <v>20</v>
      </c>
      <c r="AM82" s="43">
        <v>0</v>
      </c>
      <c r="AN82" s="43">
        <v>0</v>
      </c>
      <c r="AO82" s="43">
        <v>0</v>
      </c>
    </row>
    <row r="83" spans="1:41" ht="15">
      <c r="A83" s="93" t="s">
        <v>209</v>
      </c>
      <c r="B83" s="43"/>
      <c r="C83" s="43">
        <v>15</v>
      </c>
      <c r="D83" s="43">
        <v>82</v>
      </c>
      <c r="E83" s="43">
        <v>94</v>
      </c>
      <c r="F83" s="43"/>
      <c r="G83" s="43">
        <v>4</v>
      </c>
      <c r="H83" s="43"/>
      <c r="I83" s="43"/>
      <c r="J83" s="43"/>
      <c r="K83" s="43"/>
      <c r="L83" s="43">
        <v>3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>
        <v>0</v>
      </c>
      <c r="AN83" s="43"/>
      <c r="AO83" s="43"/>
    </row>
    <row r="84" spans="1:41" ht="15">
      <c r="A84" s="93" t="s">
        <v>196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v>6</v>
      </c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1:41" ht="15">
      <c r="A85" s="93" t="s">
        <v>184</v>
      </c>
      <c r="B85" s="43"/>
      <c r="C85" s="43"/>
      <c r="D85" s="43"/>
      <c r="E85" s="43"/>
      <c r="F85" s="43"/>
      <c r="G85" s="43"/>
      <c r="H85" s="43">
        <v>5</v>
      </c>
      <c r="I85" s="43">
        <v>5</v>
      </c>
      <c r="J85" s="43"/>
      <c r="K85" s="43"/>
      <c r="L85" s="43">
        <v>9</v>
      </c>
      <c r="M85" s="43">
        <v>5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>
        <v>0</v>
      </c>
      <c r="AL85" s="43"/>
      <c r="AM85" s="43"/>
      <c r="AN85" s="43"/>
      <c r="AO85" s="43"/>
    </row>
    <row r="86" spans="1:41" ht="15">
      <c r="A86" s="93" t="s">
        <v>197</v>
      </c>
      <c r="B86" s="43"/>
      <c r="C86" s="43"/>
      <c r="D86" s="43"/>
      <c r="E86" s="43"/>
      <c r="F86" s="43"/>
      <c r="G86" s="43"/>
      <c r="H86" s="43">
        <v>90</v>
      </c>
      <c r="I86" s="43">
        <v>140</v>
      </c>
      <c r="J86" s="43"/>
      <c r="K86" s="43">
        <v>20</v>
      </c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1:41" ht="15">
      <c r="A87" s="93" t="s">
        <v>198</v>
      </c>
      <c r="B87" s="43"/>
      <c r="C87" s="43"/>
      <c r="D87" s="43"/>
      <c r="E87" s="43"/>
      <c r="F87" s="43"/>
      <c r="G87" s="43">
        <v>17</v>
      </c>
      <c r="H87" s="43">
        <v>3</v>
      </c>
      <c r="I87" s="43">
        <v>10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1:41" ht="15">
      <c r="A88" s="93" t="s">
        <v>205</v>
      </c>
      <c r="B88" s="43"/>
      <c r="C88" s="43"/>
      <c r="D88" s="43"/>
      <c r="E88" s="43"/>
      <c r="F88" s="43">
        <v>116</v>
      </c>
      <c r="G88" s="43">
        <v>151</v>
      </c>
      <c r="H88" s="43">
        <v>91</v>
      </c>
      <c r="I88" s="43">
        <v>1206</v>
      </c>
      <c r="J88" s="43">
        <v>8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1:41" ht="15">
      <c r="A89" s="93" t="s">
        <v>199</v>
      </c>
      <c r="B89" s="43">
        <v>3</v>
      </c>
      <c r="C89" s="43"/>
      <c r="D89" s="43"/>
      <c r="E89" s="43"/>
      <c r="F89" s="43">
        <v>82</v>
      </c>
      <c r="G89" s="43">
        <v>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>
        <v>0</v>
      </c>
      <c r="AI89" s="43"/>
      <c r="AJ89" s="43"/>
      <c r="AK89" s="43"/>
      <c r="AL89" s="43"/>
      <c r="AM89" s="43"/>
      <c r="AN89" s="43"/>
      <c r="AO89" s="43"/>
    </row>
    <row r="90" spans="1:41" ht="15">
      <c r="A90" s="93" t="s">
        <v>200</v>
      </c>
      <c r="B90" s="43">
        <v>324</v>
      </c>
      <c r="C90" s="43">
        <v>180</v>
      </c>
      <c r="D90" s="43">
        <v>672</v>
      </c>
      <c r="E90" s="43">
        <v>326</v>
      </c>
      <c r="F90" s="43"/>
      <c r="G90" s="43">
        <v>749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1:41" ht="15">
      <c r="A91" s="93" t="s">
        <v>180</v>
      </c>
      <c r="B91" s="43"/>
      <c r="C91" s="43"/>
      <c r="D91" s="43"/>
      <c r="E91" s="43">
        <v>395</v>
      </c>
      <c r="F91" s="43">
        <v>1261</v>
      </c>
      <c r="G91" s="43">
        <v>1115</v>
      </c>
      <c r="H91" s="43"/>
      <c r="I91" s="43"/>
      <c r="J91" s="43">
        <v>81</v>
      </c>
      <c r="K91" s="43">
        <v>55</v>
      </c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>
        <v>75</v>
      </c>
      <c r="AG91" s="43">
        <v>216</v>
      </c>
      <c r="AH91" s="43"/>
      <c r="AI91" s="43"/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187</v>
      </c>
    </row>
    <row r="92" spans="1:41" ht="15">
      <c r="A92" s="93" t="s">
        <v>201</v>
      </c>
      <c r="B92" s="43"/>
      <c r="C92" s="43"/>
      <c r="D92" s="43"/>
      <c r="E92" s="43"/>
      <c r="F92" s="43"/>
      <c r="G92" s="43">
        <v>180</v>
      </c>
      <c r="H92" s="43">
        <v>419</v>
      </c>
      <c r="I92" s="43">
        <v>32</v>
      </c>
      <c r="J92" s="43">
        <v>34</v>
      </c>
      <c r="K92" s="43">
        <v>40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>
        <v>115</v>
      </c>
      <c r="AH92" s="43">
        <v>0</v>
      </c>
      <c r="AI92" s="43"/>
      <c r="AJ92" s="43"/>
      <c r="AK92" s="43">
        <v>0</v>
      </c>
      <c r="AL92" s="43">
        <v>0</v>
      </c>
      <c r="AM92" s="43">
        <v>0</v>
      </c>
      <c r="AN92" s="43">
        <v>0</v>
      </c>
      <c r="AO92" s="43">
        <v>0</v>
      </c>
    </row>
    <row r="93" spans="1:41" ht="15">
      <c r="A93" s="93" t="s">
        <v>202</v>
      </c>
      <c r="B93" s="43"/>
      <c r="C93" s="43"/>
      <c r="D93" s="43"/>
      <c r="E93" s="43"/>
      <c r="F93" s="43"/>
      <c r="G93" s="43">
        <v>57</v>
      </c>
      <c r="H93" s="43">
        <v>17</v>
      </c>
      <c r="I93" s="43">
        <v>74</v>
      </c>
      <c r="J93" s="43"/>
      <c r="K93" s="43"/>
      <c r="L93" s="43">
        <v>3</v>
      </c>
      <c r="M93" s="43"/>
      <c r="N93" s="43"/>
      <c r="O93" s="43"/>
      <c r="P93" s="43">
        <v>1</v>
      </c>
      <c r="Q93" s="43"/>
      <c r="R93" s="43">
        <v>74</v>
      </c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>
        <v>0</v>
      </c>
      <c r="AL93" s="43">
        <v>0</v>
      </c>
      <c r="AM93" s="43">
        <v>0</v>
      </c>
      <c r="AN93" s="43">
        <v>0</v>
      </c>
      <c r="AO93" s="43">
        <v>0</v>
      </c>
    </row>
    <row r="94" spans="1:41" ht="15">
      <c r="A94" s="93" t="s">
        <v>179</v>
      </c>
      <c r="B94" s="43">
        <v>103</v>
      </c>
      <c r="C94" s="43">
        <v>63</v>
      </c>
      <c r="D94" s="43">
        <v>656</v>
      </c>
      <c r="E94" s="43">
        <v>722</v>
      </c>
      <c r="F94" s="43">
        <v>383</v>
      </c>
      <c r="G94" s="43">
        <v>5380</v>
      </c>
      <c r="H94" s="43"/>
      <c r="I94" s="43">
        <v>2615</v>
      </c>
      <c r="J94" s="43">
        <v>5204</v>
      </c>
      <c r="K94" s="43">
        <v>2177</v>
      </c>
      <c r="L94" s="43">
        <v>485</v>
      </c>
      <c r="M94" s="43">
        <v>310</v>
      </c>
      <c r="N94" s="43">
        <v>92</v>
      </c>
      <c r="O94" s="43">
        <v>1080</v>
      </c>
      <c r="P94" s="43">
        <v>164</v>
      </c>
      <c r="Q94" s="43">
        <v>16</v>
      </c>
      <c r="R94" s="43"/>
      <c r="S94" s="43">
        <v>846</v>
      </c>
      <c r="T94" s="43">
        <v>18</v>
      </c>
      <c r="U94" s="43">
        <v>105</v>
      </c>
      <c r="V94" s="43">
        <v>5</v>
      </c>
      <c r="W94" s="43">
        <v>3</v>
      </c>
      <c r="X94" s="43">
        <v>10</v>
      </c>
      <c r="Y94" s="43">
        <v>350</v>
      </c>
      <c r="Z94" s="43">
        <v>10</v>
      </c>
      <c r="AA94" s="43">
        <v>2</v>
      </c>
      <c r="AB94" s="43"/>
      <c r="AC94" s="43"/>
      <c r="AD94" s="43"/>
      <c r="AE94" s="43"/>
      <c r="AF94" s="43">
        <v>0</v>
      </c>
      <c r="AG94" s="43">
        <v>0</v>
      </c>
      <c r="AH94" s="43"/>
      <c r="AI94" s="43"/>
      <c r="AJ94" s="43">
        <v>352</v>
      </c>
      <c r="AK94" s="43">
        <v>604</v>
      </c>
      <c r="AL94" s="43">
        <v>480</v>
      </c>
      <c r="AM94" s="43">
        <v>0</v>
      </c>
      <c r="AN94" s="43">
        <v>0</v>
      </c>
      <c r="AO94" s="43">
        <v>0</v>
      </c>
    </row>
    <row r="95" spans="1:41" ht="15">
      <c r="A95" s="93" t="s">
        <v>212</v>
      </c>
      <c r="B95" s="43"/>
      <c r="C95" s="43"/>
      <c r="D95" s="43"/>
      <c r="E95" s="43">
        <v>3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>
        <v>0</v>
      </c>
      <c r="AO95" s="43">
        <v>0</v>
      </c>
    </row>
    <row r="96" spans="1:41" ht="15">
      <c r="A96" s="93" t="s">
        <v>182</v>
      </c>
      <c r="B96" s="43"/>
      <c r="C96" s="43"/>
      <c r="D96" s="43">
        <v>140</v>
      </c>
      <c r="E96" s="43">
        <v>6</v>
      </c>
      <c r="F96" s="43">
        <v>487</v>
      </c>
      <c r="G96" s="43">
        <v>607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>
        <v>35</v>
      </c>
      <c r="AK96" s="43">
        <v>0</v>
      </c>
      <c r="AL96" s="43"/>
      <c r="AM96" s="43"/>
      <c r="AN96" s="43"/>
      <c r="AO96" s="43"/>
    </row>
    <row r="97" spans="1:41" ht="15">
      <c r="A97" s="93" t="s">
        <v>204</v>
      </c>
      <c r="B97" s="43"/>
      <c r="C97" s="43"/>
      <c r="D97" s="43"/>
      <c r="E97" s="43"/>
      <c r="F97" s="43"/>
      <c r="G97" s="43">
        <v>347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1:41" ht="15">
      <c r="A98" s="93" t="s">
        <v>206</v>
      </c>
      <c r="B98" s="43"/>
      <c r="C98" s="43"/>
      <c r="D98" s="43"/>
      <c r="E98" s="43"/>
      <c r="F98" s="43"/>
      <c r="G98" s="43">
        <v>631</v>
      </c>
      <c r="H98" s="43">
        <v>3</v>
      </c>
      <c r="I98" s="43">
        <v>2</v>
      </c>
      <c r="J98" s="43">
        <v>5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>
        <v>12</v>
      </c>
      <c r="AF98" s="43">
        <v>15</v>
      </c>
      <c r="AG98" s="43">
        <v>19</v>
      </c>
      <c r="AH98" s="43">
        <v>56.59</v>
      </c>
      <c r="AI98" s="43">
        <v>0</v>
      </c>
      <c r="AJ98" s="43">
        <v>463</v>
      </c>
      <c r="AK98" s="43">
        <v>0</v>
      </c>
      <c r="AL98" s="43">
        <v>314</v>
      </c>
      <c r="AM98" s="43">
        <v>134</v>
      </c>
      <c r="AN98" s="43">
        <v>0</v>
      </c>
      <c r="AO98" s="43">
        <v>0</v>
      </c>
    </row>
    <row r="99" ht="15">
      <c r="A99" s="6"/>
    </row>
    <row r="100" ht="15">
      <c r="A100" s="6" t="s">
        <v>174</v>
      </c>
    </row>
    <row r="101" spans="1:41" ht="15">
      <c r="A101" s="93" t="s">
        <v>178</v>
      </c>
      <c r="B101" s="88">
        <v>1980</v>
      </c>
      <c r="C101" s="88">
        <v>1981</v>
      </c>
      <c r="D101" s="88">
        <v>1982</v>
      </c>
      <c r="E101" s="88">
        <v>1983</v>
      </c>
      <c r="F101" s="88">
        <v>1984</v>
      </c>
      <c r="G101" s="88">
        <v>1985</v>
      </c>
      <c r="H101" s="88">
        <v>1986</v>
      </c>
      <c r="I101" s="88">
        <v>1987</v>
      </c>
      <c r="J101" s="88">
        <v>1988</v>
      </c>
      <c r="K101" s="88">
        <v>1989</v>
      </c>
      <c r="L101" s="88">
        <v>1990</v>
      </c>
      <c r="M101" s="88">
        <v>1991</v>
      </c>
      <c r="N101" s="88">
        <v>1992</v>
      </c>
      <c r="O101" s="88">
        <v>1993</v>
      </c>
      <c r="P101" s="88">
        <v>1994</v>
      </c>
      <c r="Q101" s="88">
        <v>1995</v>
      </c>
      <c r="R101" s="88">
        <v>1996</v>
      </c>
      <c r="S101" s="88">
        <v>1997</v>
      </c>
      <c r="T101" s="88">
        <v>1998</v>
      </c>
      <c r="U101" s="88">
        <v>1999</v>
      </c>
      <c r="V101" s="88">
        <v>2000</v>
      </c>
      <c r="W101" s="88">
        <v>2001</v>
      </c>
      <c r="X101" s="88">
        <v>2002</v>
      </c>
      <c r="Y101" s="88">
        <v>2003</v>
      </c>
      <c r="Z101" s="88">
        <v>2004</v>
      </c>
      <c r="AA101" s="88">
        <v>2005</v>
      </c>
      <c r="AB101" s="88">
        <v>2006</v>
      </c>
      <c r="AC101" s="88">
        <v>2007</v>
      </c>
      <c r="AD101" s="88">
        <v>2008</v>
      </c>
      <c r="AE101" s="88">
        <v>2009</v>
      </c>
      <c r="AF101" s="88">
        <v>2010</v>
      </c>
      <c r="AG101" s="88">
        <v>2011</v>
      </c>
      <c r="AH101" s="88">
        <v>2012</v>
      </c>
      <c r="AI101" s="88">
        <v>2013</v>
      </c>
      <c r="AJ101" s="88">
        <v>2014</v>
      </c>
      <c r="AK101" s="88">
        <v>2015</v>
      </c>
      <c r="AL101" s="88">
        <v>2016</v>
      </c>
      <c r="AM101" s="88">
        <v>2017</v>
      </c>
      <c r="AN101" s="88">
        <v>2018</v>
      </c>
      <c r="AO101" s="88">
        <v>2019</v>
      </c>
    </row>
    <row r="102" spans="1:41" ht="15">
      <c r="A102" s="93" t="s">
        <v>196</v>
      </c>
      <c r="B102" s="43"/>
      <c r="C102" s="43"/>
      <c r="D102" s="43"/>
      <c r="E102" s="43"/>
      <c r="F102" s="43"/>
      <c r="G102" s="43">
        <v>1</v>
      </c>
      <c r="H102" s="43"/>
      <c r="I102" s="43"/>
      <c r="J102" s="43"/>
      <c r="K102" s="43"/>
      <c r="L102" s="43"/>
      <c r="M102" s="43"/>
      <c r="N102" s="43"/>
      <c r="O102" s="43"/>
      <c r="P102" s="43">
        <v>30</v>
      </c>
      <c r="Q102" s="43">
        <v>177</v>
      </c>
      <c r="R102" s="43">
        <v>3</v>
      </c>
      <c r="S102" s="43">
        <v>63</v>
      </c>
      <c r="T102" s="43">
        <v>14</v>
      </c>
      <c r="U102" s="43">
        <v>137</v>
      </c>
      <c r="V102" s="43"/>
      <c r="W102" s="43"/>
      <c r="X102" s="43">
        <v>37.8</v>
      </c>
      <c r="Y102" s="43">
        <v>25.79</v>
      </c>
      <c r="Z102" s="43"/>
      <c r="AA102" s="43">
        <v>5.1</v>
      </c>
      <c r="AB102" s="43">
        <v>6.52</v>
      </c>
      <c r="AC102" s="43">
        <v>4.8</v>
      </c>
      <c r="AD102" s="43">
        <v>2.4</v>
      </c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1:41" ht="15">
      <c r="A103" s="93" t="s">
        <v>184</v>
      </c>
      <c r="B103" s="43"/>
      <c r="C103" s="43"/>
      <c r="D103" s="43"/>
      <c r="E103" s="43"/>
      <c r="F103" s="43"/>
      <c r="G103" s="43"/>
      <c r="H103" s="43">
        <v>0</v>
      </c>
      <c r="I103" s="43">
        <v>0</v>
      </c>
      <c r="J103" s="43">
        <v>13</v>
      </c>
      <c r="K103" s="43"/>
      <c r="L103" s="43">
        <v>10</v>
      </c>
      <c r="M103" s="43">
        <v>5</v>
      </c>
      <c r="N103" s="43">
        <v>26</v>
      </c>
      <c r="O103" s="43">
        <v>13</v>
      </c>
      <c r="P103" s="43">
        <v>18</v>
      </c>
      <c r="Q103" s="43">
        <v>17</v>
      </c>
      <c r="R103" s="43">
        <v>15</v>
      </c>
      <c r="S103" s="43">
        <v>33</v>
      </c>
      <c r="T103" s="43">
        <v>4</v>
      </c>
      <c r="U103" s="43">
        <v>43</v>
      </c>
      <c r="V103" s="43">
        <v>30</v>
      </c>
      <c r="W103" s="43">
        <v>24</v>
      </c>
      <c r="X103" s="43">
        <v>16</v>
      </c>
      <c r="Y103" s="43"/>
      <c r="Z103" s="43">
        <v>69</v>
      </c>
      <c r="AA103" s="43">
        <v>26</v>
      </c>
      <c r="AB103" s="43">
        <v>1.75</v>
      </c>
      <c r="AC103" s="43">
        <v>2.1</v>
      </c>
      <c r="AD103" s="43">
        <v>2.93</v>
      </c>
      <c r="AE103" s="43"/>
      <c r="AF103" s="43"/>
      <c r="AG103" s="43"/>
      <c r="AH103" s="43"/>
      <c r="AI103" s="43"/>
      <c r="AJ103" s="43"/>
      <c r="AK103" s="43">
        <v>19.5</v>
      </c>
      <c r="AL103" s="43"/>
      <c r="AM103" s="43"/>
      <c r="AN103" s="43"/>
      <c r="AO103" s="43"/>
    </row>
    <row r="104" spans="1:41" ht="15">
      <c r="A104" s="93" t="s">
        <v>185</v>
      </c>
      <c r="B104" s="43">
        <v>382</v>
      </c>
      <c r="C104" s="43">
        <v>140</v>
      </c>
      <c r="D104" s="43">
        <v>539</v>
      </c>
      <c r="E104" s="43">
        <v>5</v>
      </c>
      <c r="F104" s="43"/>
      <c r="G104" s="43">
        <v>11</v>
      </c>
      <c r="H104" s="43">
        <v>13</v>
      </c>
      <c r="I104" s="43"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41" ht="15">
      <c r="A105" s="93" t="s">
        <v>186</v>
      </c>
      <c r="B105" s="43"/>
      <c r="C105" s="43"/>
      <c r="D105" s="43"/>
      <c r="E105" s="43"/>
      <c r="F105" s="43"/>
      <c r="G105" s="43">
        <v>2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>
        <v>0</v>
      </c>
      <c r="U105" s="43">
        <v>0</v>
      </c>
      <c r="V105" s="43">
        <v>1.2</v>
      </c>
      <c r="W105" s="43"/>
      <c r="X105" s="43"/>
      <c r="Y105" s="43"/>
      <c r="Z105" s="43">
        <v>10.5</v>
      </c>
      <c r="AA105" s="43"/>
      <c r="AB105" s="43"/>
      <c r="AC105" s="43"/>
      <c r="AD105" s="43"/>
      <c r="AE105" s="43"/>
      <c r="AF105" s="43"/>
      <c r="AG105" s="43"/>
      <c r="AH105" s="43">
        <v>160</v>
      </c>
      <c r="AI105" s="43"/>
      <c r="AJ105" s="43"/>
      <c r="AK105" s="43"/>
      <c r="AL105" s="43"/>
      <c r="AM105" s="43"/>
      <c r="AN105" s="43"/>
      <c r="AO105" s="43"/>
    </row>
    <row r="106" spans="1:41" ht="15">
      <c r="A106" s="93" t="s">
        <v>187</v>
      </c>
      <c r="B106" s="43"/>
      <c r="C106" s="43"/>
      <c r="D106" s="43"/>
      <c r="E106" s="43"/>
      <c r="F106" s="43"/>
      <c r="G106" s="43">
        <v>106</v>
      </c>
      <c r="H106" s="43">
        <v>24</v>
      </c>
      <c r="I106" s="43"/>
      <c r="J106" s="43">
        <v>509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>
        <v>67</v>
      </c>
      <c r="AF106" s="43">
        <v>2683</v>
      </c>
      <c r="AG106" s="43">
        <v>1609</v>
      </c>
      <c r="AH106" s="43"/>
      <c r="AI106" s="43">
        <v>1096.2</v>
      </c>
      <c r="AJ106" s="43">
        <v>2810.3</v>
      </c>
      <c r="AK106" s="43">
        <v>56</v>
      </c>
      <c r="AL106" s="43">
        <v>232</v>
      </c>
      <c r="AM106" s="43">
        <v>15.5</v>
      </c>
      <c r="AN106" s="43">
        <v>17.5</v>
      </c>
      <c r="AO106" s="43">
        <v>19</v>
      </c>
    </row>
    <row r="107" spans="1:41" ht="15">
      <c r="A107" s="93" t="s">
        <v>183</v>
      </c>
      <c r="B107" s="43">
        <v>61</v>
      </c>
      <c r="C107" s="43">
        <v>350</v>
      </c>
      <c r="D107" s="43"/>
      <c r="E107" s="43"/>
      <c r="F107" s="43"/>
      <c r="G107" s="43">
        <v>0</v>
      </c>
      <c r="H107" s="43"/>
      <c r="I107" s="43"/>
      <c r="J107" s="43"/>
      <c r="K107" s="43"/>
      <c r="L107" s="43"/>
      <c r="M107" s="43"/>
      <c r="N107" s="43"/>
      <c r="O107" s="43">
        <v>600</v>
      </c>
      <c r="P107" s="43">
        <v>735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>
        <v>170</v>
      </c>
      <c r="AC107" s="43"/>
      <c r="AD107" s="43"/>
      <c r="AE107" s="43"/>
      <c r="AF107" s="43"/>
      <c r="AG107" s="43"/>
      <c r="AH107" s="43">
        <v>3.2</v>
      </c>
      <c r="AI107" s="43"/>
      <c r="AJ107" s="43"/>
      <c r="AK107" s="43"/>
      <c r="AL107" s="43"/>
      <c r="AM107" s="43"/>
      <c r="AN107" s="43"/>
      <c r="AO107" s="43"/>
    </row>
    <row r="108" spans="1:41" ht="15">
      <c r="A108" s="93" t="s">
        <v>188</v>
      </c>
      <c r="B108" s="43"/>
      <c r="C108" s="43"/>
      <c r="D108" s="43">
        <v>103</v>
      </c>
      <c r="E108" s="43">
        <v>42</v>
      </c>
      <c r="F108" s="43">
        <v>37</v>
      </c>
      <c r="G108" s="43">
        <v>380</v>
      </c>
      <c r="H108" s="43"/>
      <c r="I108" s="43"/>
      <c r="J108" s="43">
        <v>31</v>
      </c>
      <c r="K108" s="43"/>
      <c r="L108" s="43"/>
      <c r="M108" s="43">
        <v>1</v>
      </c>
      <c r="N108" s="43">
        <v>13</v>
      </c>
      <c r="O108" s="43">
        <v>511</v>
      </c>
      <c r="P108" s="43"/>
      <c r="Q108" s="43">
        <v>92</v>
      </c>
      <c r="R108" s="43"/>
      <c r="S108" s="43"/>
      <c r="T108" s="43"/>
      <c r="U108" s="43">
        <v>0</v>
      </c>
      <c r="V108" s="43"/>
      <c r="W108" s="43"/>
      <c r="X108" s="43"/>
      <c r="Y108" s="43"/>
      <c r="Z108" s="43">
        <v>7.5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</row>
    <row r="109" spans="1:41" ht="15">
      <c r="A109" s="93" t="s">
        <v>181</v>
      </c>
      <c r="B109" s="43"/>
      <c r="C109" s="43"/>
      <c r="D109" s="43"/>
      <c r="E109" s="43"/>
      <c r="F109" s="43"/>
      <c r="G109" s="43">
        <v>240</v>
      </c>
      <c r="H109" s="43"/>
      <c r="I109" s="43"/>
      <c r="J109" s="43"/>
      <c r="K109" s="43"/>
      <c r="L109" s="43"/>
      <c r="M109" s="43"/>
      <c r="N109" s="43">
        <v>98</v>
      </c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>
        <v>65</v>
      </c>
      <c r="Z109" s="43">
        <v>45</v>
      </c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</row>
    <row r="110" spans="1:41" ht="15">
      <c r="A110" s="93" t="s">
        <v>190</v>
      </c>
      <c r="B110" s="43">
        <v>232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>
        <v>64</v>
      </c>
      <c r="T110" s="43"/>
      <c r="U110" s="43"/>
      <c r="V110" s="43"/>
      <c r="W110" s="43"/>
      <c r="X110" s="43">
        <v>2.7</v>
      </c>
      <c r="Y110" s="43">
        <v>20</v>
      </c>
      <c r="Z110" s="43">
        <v>100</v>
      </c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</row>
    <row r="111" spans="1:41" ht="15">
      <c r="A111" s="93" t="s">
        <v>191</v>
      </c>
      <c r="B111" s="43"/>
      <c r="C111" s="43"/>
      <c r="D111" s="43">
        <v>25</v>
      </c>
      <c r="E111" s="43">
        <v>136</v>
      </c>
      <c r="F111" s="43">
        <v>418</v>
      </c>
      <c r="G111" s="43">
        <v>3789</v>
      </c>
      <c r="H111" s="43">
        <v>315</v>
      </c>
      <c r="I111" s="43">
        <v>134</v>
      </c>
      <c r="J111" s="43">
        <v>77</v>
      </c>
      <c r="K111" s="43">
        <v>2</v>
      </c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>
        <v>2.25</v>
      </c>
      <c r="W111" s="43">
        <v>18</v>
      </c>
      <c r="X111" s="43"/>
      <c r="Y111" s="43">
        <v>44</v>
      </c>
      <c r="Z111" s="43"/>
      <c r="AA111" s="43"/>
      <c r="AB111" s="43"/>
      <c r="AC111" s="43"/>
      <c r="AD111" s="43"/>
      <c r="AE111" s="43">
        <v>36</v>
      </c>
      <c r="AF111" s="43">
        <v>358.34</v>
      </c>
      <c r="AG111" s="43">
        <v>403.92</v>
      </c>
      <c r="AH111" s="43">
        <v>824.51</v>
      </c>
      <c r="AI111" s="43">
        <v>1735.8</v>
      </c>
      <c r="AJ111" s="43">
        <v>1475.53</v>
      </c>
      <c r="AK111" s="43">
        <v>457.5</v>
      </c>
      <c r="AL111" s="43">
        <v>1278.94</v>
      </c>
      <c r="AM111" s="43">
        <v>98.9</v>
      </c>
      <c r="AN111" s="43"/>
      <c r="AO111" s="43">
        <v>88.74</v>
      </c>
    </row>
    <row r="112" spans="1:41" ht="15">
      <c r="A112" s="93" t="s">
        <v>192</v>
      </c>
      <c r="B112" s="43">
        <v>391</v>
      </c>
      <c r="C112" s="43">
        <v>379</v>
      </c>
      <c r="D112" s="43">
        <v>1686</v>
      </c>
      <c r="E112" s="43">
        <v>1117</v>
      </c>
      <c r="F112" s="43">
        <v>410</v>
      </c>
      <c r="G112" s="43">
        <v>124</v>
      </c>
      <c r="H112" s="43">
        <v>36</v>
      </c>
      <c r="I112" s="43">
        <v>103</v>
      </c>
      <c r="J112" s="43">
        <v>80</v>
      </c>
      <c r="K112" s="43">
        <v>4</v>
      </c>
      <c r="L112" s="43">
        <v>67</v>
      </c>
      <c r="M112" s="43">
        <v>21</v>
      </c>
      <c r="N112" s="43"/>
      <c r="O112" s="43"/>
      <c r="P112" s="43"/>
      <c r="Q112" s="43"/>
      <c r="R112" s="43"/>
      <c r="S112" s="43"/>
      <c r="T112" s="43"/>
      <c r="U112" s="43">
        <v>6</v>
      </c>
      <c r="V112" s="43"/>
      <c r="W112" s="43">
        <v>4</v>
      </c>
      <c r="X112" s="43"/>
      <c r="Y112" s="43"/>
      <c r="Z112" s="43"/>
      <c r="AA112" s="43"/>
      <c r="AB112" s="43"/>
      <c r="AC112" s="43"/>
      <c r="AD112" s="43"/>
      <c r="AE112" s="43"/>
      <c r="AF112" s="43">
        <v>201.05</v>
      </c>
      <c r="AG112" s="43">
        <v>17.58</v>
      </c>
      <c r="AH112" s="43"/>
      <c r="AI112" s="43">
        <v>564</v>
      </c>
      <c r="AJ112" s="43">
        <v>77</v>
      </c>
      <c r="AK112" s="43">
        <v>1241.31</v>
      </c>
      <c r="AL112" s="43">
        <v>825.41</v>
      </c>
      <c r="AM112" s="43">
        <v>1245.1</v>
      </c>
      <c r="AN112" s="43">
        <v>1520.16</v>
      </c>
      <c r="AO112" s="43">
        <v>1633.19</v>
      </c>
    </row>
    <row r="113" spans="1:41" ht="15">
      <c r="A113" s="93" t="s">
        <v>193</v>
      </c>
      <c r="B113" s="43"/>
      <c r="C113" s="43">
        <v>723</v>
      </c>
      <c r="D113" s="43">
        <v>555</v>
      </c>
      <c r="E113" s="43"/>
      <c r="F113" s="43"/>
      <c r="G113" s="43">
        <v>1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</row>
    <row r="114" spans="1:41" ht="15">
      <c r="A114" s="93" t="s">
        <v>210</v>
      </c>
      <c r="B114" s="43">
        <v>1</v>
      </c>
      <c r="C114" s="43"/>
      <c r="D114" s="43"/>
      <c r="E114" s="43"/>
      <c r="F114" s="43"/>
      <c r="G114" s="43"/>
      <c r="H114" s="43"/>
      <c r="I114" s="43"/>
      <c r="J114" s="43">
        <v>16</v>
      </c>
      <c r="K114" s="43">
        <v>5</v>
      </c>
      <c r="L114" s="43"/>
      <c r="M114" s="43">
        <v>1</v>
      </c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>
        <v>70</v>
      </c>
      <c r="AM114" s="43">
        <v>438.8</v>
      </c>
      <c r="AN114" s="43">
        <v>64.4</v>
      </c>
      <c r="AO114" s="43">
        <v>6</v>
      </c>
    </row>
    <row r="115" spans="1:41" ht="15">
      <c r="A115" s="93" t="s">
        <v>194</v>
      </c>
      <c r="B115" s="43">
        <v>1956</v>
      </c>
      <c r="C115" s="43">
        <v>1724</v>
      </c>
      <c r="D115" s="43">
        <v>89</v>
      </c>
      <c r="E115" s="43">
        <v>344</v>
      </c>
      <c r="F115" s="43">
        <v>189</v>
      </c>
      <c r="G115" s="43">
        <v>199</v>
      </c>
      <c r="H115" s="43">
        <v>103</v>
      </c>
      <c r="I115" s="43">
        <v>46</v>
      </c>
      <c r="J115" s="43">
        <v>3</v>
      </c>
      <c r="K115" s="43">
        <v>2</v>
      </c>
      <c r="L115" s="43"/>
      <c r="M115" s="43"/>
      <c r="N115" s="43"/>
      <c r="O115" s="43"/>
      <c r="P115" s="43">
        <v>0</v>
      </c>
      <c r="Q115" s="43"/>
      <c r="R115" s="43">
        <v>12</v>
      </c>
      <c r="S115" s="43"/>
      <c r="T115" s="43"/>
      <c r="U115" s="43">
        <v>4</v>
      </c>
      <c r="V115" s="43">
        <v>7</v>
      </c>
      <c r="W115" s="43">
        <v>7</v>
      </c>
      <c r="X115" s="43"/>
      <c r="Y115" s="43"/>
      <c r="Z115" s="43"/>
      <c r="AA115" s="43"/>
      <c r="AB115" s="43"/>
      <c r="AC115" s="43"/>
      <c r="AD115" s="43"/>
      <c r="AE115" s="43"/>
      <c r="AF115" s="43">
        <v>544</v>
      </c>
      <c r="AG115" s="43">
        <v>183.18</v>
      </c>
      <c r="AH115" s="43">
        <v>104.92</v>
      </c>
      <c r="AI115" s="43">
        <v>73.2</v>
      </c>
      <c r="AJ115" s="43">
        <v>2509.49</v>
      </c>
      <c r="AK115" s="43">
        <v>1938.41</v>
      </c>
      <c r="AL115" s="43">
        <v>1447.41</v>
      </c>
      <c r="AM115" s="43">
        <v>1463.54</v>
      </c>
      <c r="AN115" s="43">
        <v>1432.8</v>
      </c>
      <c r="AO115" s="43">
        <v>1387.41</v>
      </c>
    </row>
    <row r="116" spans="1:41" ht="15">
      <c r="A116" s="93" t="s">
        <v>13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>
        <v>619.5</v>
      </c>
      <c r="X116" s="43"/>
      <c r="Y116" s="43"/>
      <c r="Z116" s="43"/>
      <c r="AA116" s="43"/>
      <c r="AB116" s="43"/>
      <c r="AC116" s="43"/>
      <c r="AD116" s="43"/>
      <c r="AE116" s="43"/>
      <c r="AF116" s="43"/>
      <c r="AG116" s="43">
        <v>0</v>
      </c>
      <c r="AH116" s="43"/>
      <c r="AI116" s="43"/>
      <c r="AJ116" s="43"/>
      <c r="AK116" s="43">
        <v>988.94</v>
      </c>
      <c r="AL116" s="43">
        <v>620.79</v>
      </c>
      <c r="AM116" s="43">
        <v>176.4</v>
      </c>
      <c r="AN116" s="43">
        <v>787.11</v>
      </c>
      <c r="AO116" s="43">
        <v>369.81</v>
      </c>
    </row>
    <row r="117" spans="1:41" ht="15">
      <c r="A117" s="93" t="s">
        <v>209</v>
      </c>
      <c r="B117" s="43">
        <v>161</v>
      </c>
      <c r="C117" s="43">
        <v>151</v>
      </c>
      <c r="D117" s="43">
        <v>208</v>
      </c>
      <c r="E117" s="43">
        <v>204</v>
      </c>
      <c r="F117" s="43">
        <v>359</v>
      </c>
      <c r="G117" s="43">
        <v>111</v>
      </c>
      <c r="H117" s="43">
        <v>19</v>
      </c>
      <c r="I117" s="43"/>
      <c r="J117" s="43">
        <v>2</v>
      </c>
      <c r="K117" s="43"/>
      <c r="L117" s="43"/>
      <c r="M117" s="43"/>
      <c r="N117" s="43"/>
      <c r="O117" s="43"/>
      <c r="P117" s="43"/>
      <c r="Q117" s="43"/>
      <c r="R117" s="43"/>
      <c r="S117" s="43">
        <v>180</v>
      </c>
      <c r="T117" s="43"/>
      <c r="U117" s="43"/>
      <c r="V117" s="43"/>
      <c r="W117" s="43"/>
      <c r="X117" s="43">
        <v>5.4</v>
      </c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>
        <v>14</v>
      </c>
      <c r="AN117" s="43"/>
      <c r="AO117" s="43"/>
    </row>
    <row r="118" spans="1:41" ht="15">
      <c r="A118" s="93" t="s">
        <v>197</v>
      </c>
      <c r="B118" s="43"/>
      <c r="C118" s="43">
        <v>2</v>
      </c>
      <c r="D118" s="43">
        <v>3</v>
      </c>
      <c r="E118" s="43">
        <v>3</v>
      </c>
      <c r="F118" s="43"/>
      <c r="G118" s="43">
        <v>24</v>
      </c>
      <c r="H118" s="43">
        <v>98</v>
      </c>
      <c r="I118" s="43">
        <v>4</v>
      </c>
      <c r="J118" s="43"/>
      <c r="K118" s="43">
        <v>0</v>
      </c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</row>
    <row r="119" spans="1:41" ht="15">
      <c r="A119" s="93" t="s">
        <v>198</v>
      </c>
      <c r="B119" s="43"/>
      <c r="C119" s="43"/>
      <c r="D119" s="43"/>
      <c r="E119" s="43"/>
      <c r="F119" s="43">
        <v>4</v>
      </c>
      <c r="G119" s="43">
        <v>10</v>
      </c>
      <c r="H119" s="43">
        <v>13</v>
      </c>
      <c r="I119" s="43">
        <v>0</v>
      </c>
      <c r="J119" s="43">
        <v>6</v>
      </c>
      <c r="K119" s="43">
        <v>4</v>
      </c>
      <c r="L119" s="43"/>
      <c r="M119" s="43">
        <v>5</v>
      </c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</row>
    <row r="120" spans="1:41" ht="15">
      <c r="A120" s="93" t="s">
        <v>205</v>
      </c>
      <c r="B120" s="43"/>
      <c r="C120" s="43">
        <v>8</v>
      </c>
      <c r="D120" s="43"/>
      <c r="E120" s="43"/>
      <c r="F120" s="43">
        <v>79</v>
      </c>
      <c r="G120" s="43">
        <v>197</v>
      </c>
      <c r="H120" s="43">
        <v>73</v>
      </c>
      <c r="I120" s="43">
        <v>48</v>
      </c>
      <c r="J120" s="43">
        <v>24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</row>
    <row r="121" spans="1:41" ht="15">
      <c r="A121" s="93" t="s">
        <v>199</v>
      </c>
      <c r="B121" s="43">
        <v>2</v>
      </c>
      <c r="C121" s="43"/>
      <c r="D121" s="43">
        <v>10</v>
      </c>
      <c r="E121" s="43"/>
      <c r="F121" s="43">
        <v>7</v>
      </c>
      <c r="G121" s="43">
        <v>2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>
        <v>14.25</v>
      </c>
      <c r="AI121" s="43"/>
      <c r="AJ121" s="43"/>
      <c r="AK121" s="43"/>
      <c r="AL121" s="43"/>
      <c r="AM121" s="43"/>
      <c r="AN121" s="43"/>
      <c r="AO121" s="43"/>
    </row>
    <row r="122" spans="1:41" ht="15">
      <c r="A122" s="93" t="s">
        <v>200</v>
      </c>
      <c r="B122" s="43">
        <v>261</v>
      </c>
      <c r="C122" s="43">
        <v>150</v>
      </c>
      <c r="D122" s="43">
        <v>87</v>
      </c>
      <c r="E122" s="43">
        <v>217</v>
      </c>
      <c r="F122" s="43"/>
      <c r="G122" s="43">
        <v>100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</row>
    <row r="123" spans="1:41" ht="15">
      <c r="A123" s="93" t="s">
        <v>180</v>
      </c>
      <c r="B123" s="43">
        <v>90</v>
      </c>
      <c r="C123" s="43"/>
      <c r="D123" s="43">
        <v>920</v>
      </c>
      <c r="E123" s="43">
        <v>996</v>
      </c>
      <c r="F123" s="43">
        <v>533</v>
      </c>
      <c r="G123" s="43">
        <v>190</v>
      </c>
      <c r="H123" s="43"/>
      <c r="I123" s="43"/>
      <c r="J123" s="43">
        <v>13</v>
      </c>
      <c r="K123" s="43">
        <v>3</v>
      </c>
      <c r="L123" s="43"/>
      <c r="M123" s="43"/>
      <c r="N123" s="43">
        <v>27</v>
      </c>
      <c r="O123" s="43"/>
      <c r="P123" s="43"/>
      <c r="Q123" s="43">
        <v>72</v>
      </c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>
        <v>0</v>
      </c>
      <c r="AG123" s="43">
        <v>414.4</v>
      </c>
      <c r="AH123" s="43"/>
      <c r="AI123" s="43"/>
      <c r="AJ123" s="43">
        <v>795.04</v>
      </c>
      <c r="AK123" s="43">
        <v>2052.5</v>
      </c>
      <c r="AL123" s="43">
        <v>1515.49</v>
      </c>
      <c r="AM123" s="43">
        <v>1400</v>
      </c>
      <c r="AN123" s="43">
        <v>624</v>
      </c>
      <c r="AO123" s="43">
        <v>33.6</v>
      </c>
    </row>
    <row r="124" spans="1:41" ht="15">
      <c r="A124" s="93" t="s">
        <v>201</v>
      </c>
      <c r="B124" s="43">
        <v>477</v>
      </c>
      <c r="C124" s="43">
        <v>87</v>
      </c>
      <c r="D124" s="43">
        <v>53</v>
      </c>
      <c r="E124" s="43">
        <v>26</v>
      </c>
      <c r="F124" s="43">
        <v>123</v>
      </c>
      <c r="G124" s="43">
        <v>445</v>
      </c>
      <c r="H124" s="43">
        <v>875</v>
      </c>
      <c r="I124" s="43">
        <v>1173</v>
      </c>
      <c r="J124" s="43">
        <v>957</v>
      </c>
      <c r="K124" s="43">
        <v>443</v>
      </c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>
        <v>0</v>
      </c>
      <c r="AH124" s="43">
        <v>48.15</v>
      </c>
      <c r="AI124" s="43"/>
      <c r="AJ124" s="43"/>
      <c r="AK124" s="43">
        <v>499</v>
      </c>
      <c r="AL124" s="43">
        <v>44.89</v>
      </c>
      <c r="AM124" s="43">
        <v>366.76</v>
      </c>
      <c r="AN124" s="43">
        <v>384.64</v>
      </c>
      <c r="AO124" s="43">
        <v>72.25</v>
      </c>
    </row>
    <row r="125" spans="1:41" ht="15">
      <c r="A125" s="93" t="s">
        <v>202</v>
      </c>
      <c r="B125" s="43">
        <v>331</v>
      </c>
      <c r="C125" s="43"/>
      <c r="D125" s="43"/>
      <c r="E125" s="43">
        <v>174</v>
      </c>
      <c r="F125" s="43"/>
      <c r="G125" s="43">
        <v>756</v>
      </c>
      <c r="H125" s="43">
        <v>1139</v>
      </c>
      <c r="I125" s="43">
        <v>2725</v>
      </c>
      <c r="J125" s="43">
        <v>174</v>
      </c>
      <c r="K125" s="43"/>
      <c r="L125" s="43">
        <v>0</v>
      </c>
      <c r="M125" s="43"/>
      <c r="N125" s="43"/>
      <c r="O125" s="43"/>
      <c r="P125" s="43">
        <v>0</v>
      </c>
      <c r="Q125" s="43"/>
      <c r="R125" s="43">
        <v>162</v>
      </c>
      <c r="S125" s="43">
        <v>498</v>
      </c>
      <c r="T125" s="43"/>
      <c r="U125" s="43">
        <v>32</v>
      </c>
      <c r="V125" s="43">
        <v>18</v>
      </c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>
        <v>156</v>
      </c>
      <c r="AL125" s="43">
        <v>152</v>
      </c>
      <c r="AM125" s="43">
        <v>1097.68</v>
      </c>
      <c r="AN125" s="43">
        <v>2543.08</v>
      </c>
      <c r="AO125" s="43">
        <v>766.46</v>
      </c>
    </row>
    <row r="126" spans="1:41" ht="15">
      <c r="A126" s="93" t="s">
        <v>179</v>
      </c>
      <c r="B126" s="43">
        <v>741</v>
      </c>
      <c r="C126" s="43">
        <v>296</v>
      </c>
      <c r="D126" s="43">
        <v>9408</v>
      </c>
      <c r="E126" s="43">
        <v>938</v>
      </c>
      <c r="F126" s="43">
        <v>1030</v>
      </c>
      <c r="G126" s="43">
        <v>12747</v>
      </c>
      <c r="H126" s="43">
        <v>2957</v>
      </c>
      <c r="I126" s="43">
        <v>5096</v>
      </c>
      <c r="J126" s="43">
        <v>10039</v>
      </c>
      <c r="K126" s="43">
        <v>947</v>
      </c>
      <c r="L126" s="43">
        <v>13</v>
      </c>
      <c r="M126" s="43">
        <v>95</v>
      </c>
      <c r="N126" s="43">
        <v>43</v>
      </c>
      <c r="O126" s="43">
        <v>1299</v>
      </c>
      <c r="P126" s="43">
        <v>248</v>
      </c>
      <c r="Q126" s="43">
        <v>18</v>
      </c>
      <c r="R126" s="43">
        <v>116</v>
      </c>
      <c r="S126" s="43">
        <v>1626</v>
      </c>
      <c r="T126" s="43">
        <v>597</v>
      </c>
      <c r="U126" s="43">
        <v>1162.4</v>
      </c>
      <c r="V126" s="43">
        <v>12</v>
      </c>
      <c r="W126" s="43"/>
      <c r="X126" s="43">
        <v>4.5</v>
      </c>
      <c r="Y126" s="43"/>
      <c r="Z126" s="43"/>
      <c r="AA126" s="43"/>
      <c r="AB126" s="43"/>
      <c r="AC126" s="43"/>
      <c r="AD126" s="43"/>
      <c r="AE126" s="43"/>
      <c r="AF126" s="43">
        <v>10.8</v>
      </c>
      <c r="AG126" s="43">
        <v>20.4</v>
      </c>
      <c r="AH126" s="43"/>
      <c r="AI126" s="43"/>
      <c r="AJ126" s="43">
        <v>5862.22</v>
      </c>
      <c r="AK126" s="43">
        <v>2479.16</v>
      </c>
      <c r="AL126" s="43">
        <v>597.5</v>
      </c>
      <c r="AM126" s="43">
        <v>1357.29</v>
      </c>
      <c r="AN126" s="43">
        <v>16.2</v>
      </c>
      <c r="AO126" s="43">
        <v>426</v>
      </c>
    </row>
    <row r="127" spans="1:41" ht="15">
      <c r="A127" s="93" t="s">
        <v>212</v>
      </c>
      <c r="B127" s="43"/>
      <c r="C127" s="43"/>
      <c r="D127" s="43"/>
      <c r="E127" s="43">
        <v>26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>
        <v>123.1</v>
      </c>
      <c r="AO127" s="43">
        <v>29.25</v>
      </c>
    </row>
    <row r="128" spans="1:41" ht="15">
      <c r="A128" s="93" t="s">
        <v>182</v>
      </c>
      <c r="B128" s="43">
        <v>193</v>
      </c>
      <c r="C128" s="43">
        <v>32</v>
      </c>
      <c r="D128" s="43">
        <v>81</v>
      </c>
      <c r="E128" s="43">
        <v>320</v>
      </c>
      <c r="F128" s="43">
        <v>141</v>
      </c>
      <c r="G128" s="43">
        <v>63</v>
      </c>
      <c r="H128" s="43"/>
      <c r="I128" s="43"/>
      <c r="J128" s="43"/>
      <c r="K128" s="43"/>
      <c r="L128" s="43"/>
      <c r="M128" s="43">
        <v>1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>
        <v>381.7</v>
      </c>
      <c r="AK128" s="43">
        <v>244.8</v>
      </c>
      <c r="AL128" s="43"/>
      <c r="AM128" s="43"/>
      <c r="AN128" s="43"/>
      <c r="AO128" s="43"/>
    </row>
    <row r="129" spans="1:41" ht="15">
      <c r="A129" s="93" t="s">
        <v>204</v>
      </c>
      <c r="B129" s="43"/>
      <c r="C129" s="43"/>
      <c r="D129" s="43">
        <v>60</v>
      </c>
      <c r="E129" s="43"/>
      <c r="F129" s="43"/>
      <c r="G129" s="43">
        <v>45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</row>
    <row r="130" spans="1:41" ht="15">
      <c r="A130" s="93" t="s">
        <v>206</v>
      </c>
      <c r="B130" s="43">
        <v>219</v>
      </c>
      <c r="C130" s="43">
        <v>515</v>
      </c>
      <c r="D130" s="43">
        <v>607</v>
      </c>
      <c r="E130" s="43"/>
      <c r="F130" s="43"/>
      <c r="G130" s="43">
        <v>0</v>
      </c>
      <c r="H130" s="43">
        <v>0</v>
      </c>
      <c r="I130" s="43">
        <v>4</v>
      </c>
      <c r="J130" s="43">
        <v>2</v>
      </c>
      <c r="K130" s="43"/>
      <c r="L130" s="43"/>
      <c r="M130" s="43"/>
      <c r="N130" s="43">
        <v>1</v>
      </c>
      <c r="O130" s="43"/>
      <c r="P130" s="43"/>
      <c r="Q130" s="43"/>
      <c r="R130" s="43">
        <v>1</v>
      </c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>
        <v>228.5</v>
      </c>
      <c r="AF130" s="43">
        <v>0</v>
      </c>
      <c r="AG130" s="43">
        <v>178</v>
      </c>
      <c r="AH130" s="43">
        <v>152.98</v>
      </c>
      <c r="AI130" s="43">
        <v>1076.6</v>
      </c>
      <c r="AJ130" s="43">
        <v>2647.65</v>
      </c>
      <c r="AK130" s="43">
        <v>4265.53</v>
      </c>
      <c r="AL130" s="43">
        <v>2184.55</v>
      </c>
      <c r="AM130" s="43">
        <v>1188.04</v>
      </c>
      <c r="AN130" s="43">
        <v>1726.38</v>
      </c>
      <c r="AO130" s="43">
        <v>81.2</v>
      </c>
    </row>
    <row r="131" ht="15">
      <c r="A131" s="6"/>
    </row>
    <row r="132" ht="15">
      <c r="A132" s="6"/>
    </row>
    <row r="133" ht="15">
      <c r="A133" s="6" t="s">
        <v>175</v>
      </c>
    </row>
    <row r="134" spans="1:41" ht="15">
      <c r="A134" s="93" t="s">
        <v>178</v>
      </c>
      <c r="B134" s="88">
        <v>1980</v>
      </c>
      <c r="C134" s="88">
        <v>1981</v>
      </c>
      <c r="D134" s="88">
        <v>1982</v>
      </c>
      <c r="E134" s="88">
        <v>1983</v>
      </c>
      <c r="F134" s="88">
        <v>1984</v>
      </c>
      <c r="G134" s="88">
        <v>1985</v>
      </c>
      <c r="H134" s="88">
        <v>1986</v>
      </c>
      <c r="I134" s="88">
        <v>1987</v>
      </c>
      <c r="J134" s="88">
        <v>1988</v>
      </c>
      <c r="K134" s="88">
        <v>1989</v>
      </c>
      <c r="L134" s="88">
        <v>1990</v>
      </c>
      <c r="M134" s="88">
        <v>1991</v>
      </c>
      <c r="N134" s="88">
        <v>1992</v>
      </c>
      <c r="O134" s="88">
        <v>1993</v>
      </c>
      <c r="P134" s="88">
        <v>1994</v>
      </c>
      <c r="Q134" s="88">
        <v>1995</v>
      </c>
      <c r="R134" s="88">
        <v>1996</v>
      </c>
      <c r="S134" s="88">
        <v>1997</v>
      </c>
      <c r="T134" s="88">
        <v>1998</v>
      </c>
      <c r="U134" s="88">
        <v>1999</v>
      </c>
      <c r="V134" s="88">
        <v>2000</v>
      </c>
      <c r="W134" s="88">
        <v>2001</v>
      </c>
      <c r="X134" s="88">
        <v>2002</v>
      </c>
      <c r="Y134" s="88">
        <v>2003</v>
      </c>
      <c r="Z134" s="88">
        <v>2004</v>
      </c>
      <c r="AA134" s="88">
        <v>2005</v>
      </c>
      <c r="AB134" s="88">
        <v>2006</v>
      </c>
      <c r="AC134" s="88">
        <v>2007</v>
      </c>
      <c r="AD134" s="88">
        <v>2008</v>
      </c>
      <c r="AE134" s="88">
        <v>2009</v>
      </c>
      <c r="AF134" s="88">
        <v>2010</v>
      </c>
      <c r="AG134" s="88">
        <v>2011</v>
      </c>
      <c r="AH134" s="88">
        <v>2012</v>
      </c>
      <c r="AI134" s="88">
        <v>2013</v>
      </c>
      <c r="AJ134" s="88">
        <v>2014</v>
      </c>
      <c r="AK134" s="88">
        <v>2015</v>
      </c>
      <c r="AL134" s="88">
        <v>2016</v>
      </c>
      <c r="AM134" s="88">
        <v>2017</v>
      </c>
      <c r="AN134" s="88">
        <v>2018</v>
      </c>
      <c r="AO134" s="88">
        <v>2019</v>
      </c>
    </row>
    <row r="135" spans="1:41" ht="15">
      <c r="A135" s="93" t="s">
        <v>184</v>
      </c>
      <c r="B135" s="43"/>
      <c r="C135" s="43"/>
      <c r="D135" s="43"/>
      <c r="E135" s="43"/>
      <c r="F135" s="43"/>
      <c r="G135" s="43"/>
      <c r="H135" s="43">
        <v>0</v>
      </c>
      <c r="I135" s="43">
        <v>0</v>
      </c>
      <c r="J135" s="43">
        <v>9800</v>
      </c>
      <c r="K135" s="43"/>
      <c r="L135" s="43">
        <v>28500</v>
      </c>
      <c r="M135" s="43">
        <v>15000</v>
      </c>
      <c r="N135" s="43">
        <v>25660</v>
      </c>
      <c r="O135" s="43">
        <v>23335</v>
      </c>
      <c r="P135" s="43">
        <v>63000</v>
      </c>
      <c r="Q135" s="43">
        <v>60350</v>
      </c>
      <c r="R135" s="43">
        <v>52500</v>
      </c>
      <c r="S135" s="43">
        <v>125400</v>
      </c>
      <c r="T135" s="43">
        <v>23200</v>
      </c>
      <c r="U135" s="43">
        <v>212500</v>
      </c>
      <c r="V135" s="43">
        <v>120000</v>
      </c>
      <c r="W135" s="43">
        <v>96000</v>
      </c>
      <c r="X135" s="43">
        <v>16000</v>
      </c>
      <c r="Y135" s="43"/>
      <c r="Z135" s="43">
        <v>172500</v>
      </c>
      <c r="AA135" s="43">
        <v>65000</v>
      </c>
      <c r="AB135" s="43">
        <v>4375</v>
      </c>
      <c r="AC135" s="43">
        <v>5250</v>
      </c>
      <c r="AD135" s="43">
        <v>20400</v>
      </c>
      <c r="AE135" s="43"/>
      <c r="AF135" s="43"/>
      <c r="AG135" s="43"/>
      <c r="AH135" s="43"/>
      <c r="AI135" s="43"/>
      <c r="AJ135" s="43"/>
      <c r="AK135" s="43">
        <v>114.9</v>
      </c>
      <c r="AL135" s="43"/>
      <c r="AM135" s="43"/>
      <c r="AN135" s="43"/>
      <c r="AO135" s="43"/>
    </row>
    <row r="136" spans="1:41" ht="15">
      <c r="A136" s="93" t="s">
        <v>196</v>
      </c>
      <c r="B136" s="43"/>
      <c r="C136" s="43"/>
      <c r="D136" s="43"/>
      <c r="E136" s="43"/>
      <c r="F136" s="43"/>
      <c r="G136" s="43">
        <v>1</v>
      </c>
      <c r="H136" s="43"/>
      <c r="I136" s="43"/>
      <c r="J136" s="43"/>
      <c r="K136" s="43"/>
      <c r="L136" s="43"/>
      <c r="M136" s="43"/>
      <c r="N136" s="43"/>
      <c r="O136" s="43"/>
      <c r="P136" s="43">
        <v>30</v>
      </c>
      <c r="Q136" s="43">
        <v>177</v>
      </c>
      <c r="R136" s="43">
        <v>3</v>
      </c>
      <c r="S136" s="43">
        <v>63</v>
      </c>
      <c r="T136" s="43">
        <v>14</v>
      </c>
      <c r="U136" s="43">
        <v>137</v>
      </c>
      <c r="V136" s="43"/>
      <c r="W136" s="43"/>
      <c r="X136" s="43">
        <v>37.8</v>
      </c>
      <c r="Y136" s="43">
        <v>25.79</v>
      </c>
      <c r="Z136" s="43"/>
      <c r="AA136" s="43">
        <v>5.1</v>
      </c>
      <c r="AB136" s="43">
        <v>6.52</v>
      </c>
      <c r="AC136" s="43">
        <v>4.8</v>
      </c>
      <c r="AD136" s="43">
        <v>11720</v>
      </c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</row>
    <row r="137" spans="1:41" ht="15">
      <c r="A137" s="93" t="s">
        <v>185</v>
      </c>
      <c r="B137" s="43">
        <v>3014</v>
      </c>
      <c r="C137" s="43">
        <v>1708</v>
      </c>
      <c r="D137" s="43">
        <v>8558</v>
      </c>
      <c r="E137" s="43">
        <v>153</v>
      </c>
      <c r="F137" s="43"/>
      <c r="G137" s="43">
        <v>1262</v>
      </c>
      <c r="H137" s="43">
        <v>2381</v>
      </c>
      <c r="I137" s="43">
        <v>0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</row>
    <row r="138" spans="1:41" ht="15">
      <c r="A138" s="93" t="s">
        <v>186</v>
      </c>
      <c r="B138" s="43"/>
      <c r="C138" s="43"/>
      <c r="D138" s="43"/>
      <c r="E138" s="43"/>
      <c r="F138" s="43"/>
      <c r="G138" s="43">
        <v>300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>
        <v>0</v>
      </c>
      <c r="U138" s="43">
        <v>0</v>
      </c>
      <c r="V138" s="43">
        <v>5184</v>
      </c>
      <c r="W138" s="43"/>
      <c r="X138" s="43"/>
      <c r="Y138" s="43"/>
      <c r="Z138" s="43">
        <v>68250</v>
      </c>
      <c r="AA138" s="43"/>
      <c r="AB138" s="43"/>
      <c r="AC138" s="43"/>
      <c r="AD138" s="43"/>
      <c r="AE138" s="43"/>
      <c r="AF138" s="43"/>
      <c r="AG138" s="43"/>
      <c r="AH138" s="43">
        <v>1056</v>
      </c>
      <c r="AI138" s="43"/>
      <c r="AJ138" s="43"/>
      <c r="AK138" s="43"/>
      <c r="AL138" s="43"/>
      <c r="AM138" s="43"/>
      <c r="AN138" s="43"/>
      <c r="AO138" s="43"/>
    </row>
    <row r="139" spans="1:41" ht="15">
      <c r="A139" s="93" t="s">
        <v>187</v>
      </c>
      <c r="B139" s="43"/>
      <c r="C139" s="43"/>
      <c r="D139" s="43"/>
      <c r="E139" s="43"/>
      <c r="F139" s="43"/>
      <c r="G139" s="43">
        <v>7291</v>
      </c>
      <c r="H139" s="43">
        <v>2760</v>
      </c>
      <c r="I139" s="43"/>
      <c r="J139" s="43">
        <v>254500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>
        <v>318250</v>
      </c>
      <c r="AF139" s="43">
        <v>12288.14</v>
      </c>
      <c r="AG139" s="43">
        <v>8228.6</v>
      </c>
      <c r="AH139" s="43"/>
      <c r="AI139" s="43">
        <v>6029.1</v>
      </c>
      <c r="AJ139" s="43">
        <v>15450.68</v>
      </c>
      <c r="AK139" s="43">
        <v>345.52</v>
      </c>
      <c r="AL139" s="43">
        <v>1425.6</v>
      </c>
      <c r="AM139" s="43">
        <v>96.1</v>
      </c>
      <c r="AN139" s="43">
        <v>109.38</v>
      </c>
      <c r="AO139" s="43">
        <v>117.8</v>
      </c>
    </row>
    <row r="140" spans="1:41" ht="15">
      <c r="A140" s="93" t="s">
        <v>183</v>
      </c>
      <c r="B140" s="43">
        <v>427</v>
      </c>
      <c r="C140" s="43">
        <v>3850</v>
      </c>
      <c r="D140" s="43"/>
      <c r="E140" s="43"/>
      <c r="F140" s="43"/>
      <c r="G140" s="43">
        <v>0</v>
      </c>
      <c r="H140" s="43"/>
      <c r="I140" s="43"/>
      <c r="J140" s="43"/>
      <c r="K140" s="43"/>
      <c r="L140" s="43"/>
      <c r="M140" s="43"/>
      <c r="N140" s="43"/>
      <c r="O140" s="43">
        <v>720000</v>
      </c>
      <c r="P140" s="43">
        <v>735000</v>
      </c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>
        <v>850000</v>
      </c>
      <c r="AC140" s="43"/>
      <c r="AD140" s="43"/>
      <c r="AE140" s="43"/>
      <c r="AF140" s="43"/>
      <c r="AG140" s="43"/>
      <c r="AH140" s="43">
        <v>20.01</v>
      </c>
      <c r="AI140" s="43"/>
      <c r="AJ140" s="43"/>
      <c r="AK140" s="43"/>
      <c r="AL140" s="43"/>
      <c r="AM140" s="43"/>
      <c r="AN140" s="43"/>
      <c r="AO140" s="43"/>
    </row>
    <row r="141" spans="1:41" ht="15">
      <c r="A141" s="93" t="s">
        <v>188</v>
      </c>
      <c r="B141" s="43"/>
      <c r="C141" s="43"/>
      <c r="D141" s="43">
        <v>1945</v>
      </c>
      <c r="E141" s="43">
        <v>1285</v>
      </c>
      <c r="F141" s="43">
        <v>2337</v>
      </c>
      <c r="G141" s="43">
        <v>43700</v>
      </c>
      <c r="H141" s="43"/>
      <c r="I141" s="43"/>
      <c r="J141" s="43">
        <v>19400</v>
      </c>
      <c r="K141" s="43"/>
      <c r="L141" s="43"/>
      <c r="M141" s="43">
        <v>800</v>
      </c>
      <c r="N141" s="43">
        <v>10400</v>
      </c>
      <c r="O141" s="43">
        <v>309350</v>
      </c>
      <c r="P141" s="43"/>
      <c r="Q141" s="43">
        <v>101200</v>
      </c>
      <c r="R141" s="43"/>
      <c r="S141" s="43"/>
      <c r="T141" s="43"/>
      <c r="U141" s="43">
        <v>0</v>
      </c>
      <c r="V141" s="43"/>
      <c r="W141" s="43"/>
      <c r="X141" s="43"/>
      <c r="Y141" s="43"/>
      <c r="Z141" s="43">
        <v>20250</v>
      </c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</row>
    <row r="142" spans="1:41" ht="15">
      <c r="A142" s="93" t="s">
        <v>181</v>
      </c>
      <c r="B142" s="43"/>
      <c r="C142" s="43"/>
      <c r="D142" s="43"/>
      <c r="E142" s="43"/>
      <c r="F142" s="43"/>
      <c r="G142" s="43">
        <v>19200</v>
      </c>
      <c r="H142" s="43"/>
      <c r="I142" s="43"/>
      <c r="J142" s="43"/>
      <c r="K142" s="43"/>
      <c r="L142" s="43"/>
      <c r="M142" s="43"/>
      <c r="N142" s="43">
        <v>79184</v>
      </c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>
        <v>455000</v>
      </c>
      <c r="Z142" s="43">
        <v>270000</v>
      </c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</row>
    <row r="143" spans="1:41" ht="15">
      <c r="A143" s="93" t="s">
        <v>190</v>
      </c>
      <c r="B143" s="43">
        <v>1856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>
        <v>256000</v>
      </c>
      <c r="T143" s="43"/>
      <c r="U143" s="43"/>
      <c r="V143" s="43"/>
      <c r="W143" s="43"/>
      <c r="X143" s="43">
        <v>2970</v>
      </c>
      <c r="Y143" s="43">
        <v>60000</v>
      </c>
      <c r="Z143" s="43">
        <v>195000</v>
      </c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</row>
    <row r="144" spans="1:41" ht="15">
      <c r="A144" s="93" t="s">
        <v>191</v>
      </c>
      <c r="B144" s="43"/>
      <c r="C144" s="43"/>
      <c r="D144" s="43">
        <v>378</v>
      </c>
      <c r="E144" s="43">
        <v>5195</v>
      </c>
      <c r="F144" s="43">
        <v>27964</v>
      </c>
      <c r="G144" s="43">
        <v>435735</v>
      </c>
      <c r="H144" s="43">
        <v>66559</v>
      </c>
      <c r="I144" s="43">
        <v>47650</v>
      </c>
      <c r="J144" s="43">
        <v>52590</v>
      </c>
      <c r="K144" s="43">
        <v>2400</v>
      </c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>
        <v>2778.75</v>
      </c>
      <c r="W144" s="43">
        <v>16200</v>
      </c>
      <c r="X144" s="43"/>
      <c r="Y144" s="43">
        <v>68200</v>
      </c>
      <c r="Z144" s="43"/>
      <c r="AA144" s="43"/>
      <c r="AB144" s="43"/>
      <c r="AC144" s="43"/>
      <c r="AD144" s="43"/>
      <c r="AE144" s="43">
        <v>126000</v>
      </c>
      <c r="AF144" s="43">
        <v>1791.7</v>
      </c>
      <c r="AG144" s="43">
        <v>2423.52</v>
      </c>
      <c r="AH144" s="43">
        <v>5401.29</v>
      </c>
      <c r="AI144" s="43">
        <v>10332.7</v>
      </c>
      <c r="AJ144" s="43">
        <v>9566.73</v>
      </c>
      <c r="AK144" s="43">
        <v>2934.45</v>
      </c>
      <c r="AL144" s="43">
        <v>9922.53</v>
      </c>
      <c r="AM144" s="43">
        <v>693.54</v>
      </c>
      <c r="AN144" s="43"/>
      <c r="AO144" s="43">
        <v>550.19</v>
      </c>
    </row>
    <row r="145" spans="1:41" ht="15">
      <c r="A145" s="93" t="s">
        <v>192</v>
      </c>
      <c r="B145" s="43">
        <v>2399</v>
      </c>
      <c r="C145" s="43">
        <v>4723</v>
      </c>
      <c r="D145" s="43">
        <v>23026</v>
      </c>
      <c r="E145" s="43">
        <v>31436</v>
      </c>
      <c r="F145" s="43">
        <v>23467</v>
      </c>
      <c r="G145" s="43">
        <v>13203</v>
      </c>
      <c r="H145" s="43">
        <v>4810</v>
      </c>
      <c r="I145" s="43">
        <v>37569</v>
      </c>
      <c r="J145" s="43">
        <v>94050</v>
      </c>
      <c r="K145" s="43">
        <v>9400</v>
      </c>
      <c r="L145" s="43">
        <v>54550</v>
      </c>
      <c r="M145" s="43">
        <v>53550</v>
      </c>
      <c r="N145" s="43"/>
      <c r="O145" s="43"/>
      <c r="P145" s="43"/>
      <c r="Q145" s="43"/>
      <c r="R145" s="43"/>
      <c r="S145" s="43"/>
      <c r="T145" s="43"/>
      <c r="U145" s="43">
        <v>36000</v>
      </c>
      <c r="V145" s="43"/>
      <c r="W145" s="43">
        <v>16000</v>
      </c>
      <c r="X145" s="43"/>
      <c r="Y145" s="43"/>
      <c r="Z145" s="43"/>
      <c r="AA145" s="43"/>
      <c r="AB145" s="43"/>
      <c r="AC145" s="43"/>
      <c r="AD145" s="43"/>
      <c r="AE145" s="43"/>
      <c r="AF145" s="43">
        <v>1005.25</v>
      </c>
      <c r="AG145" s="43">
        <v>102.25</v>
      </c>
      <c r="AH145" s="43"/>
      <c r="AI145" s="43">
        <v>3559.68</v>
      </c>
      <c r="AJ145" s="43">
        <v>478.94</v>
      </c>
      <c r="AK145" s="43">
        <v>8928.21</v>
      </c>
      <c r="AL145" s="43">
        <v>5468.06</v>
      </c>
      <c r="AM145" s="43">
        <v>8955.99</v>
      </c>
      <c r="AN145" s="43">
        <v>10046.6</v>
      </c>
      <c r="AO145" s="43">
        <v>10546.42</v>
      </c>
    </row>
    <row r="146" spans="1:41" ht="15">
      <c r="A146" s="93" t="s">
        <v>193</v>
      </c>
      <c r="B146" s="43"/>
      <c r="C146" s="43">
        <v>6236</v>
      </c>
      <c r="D146" s="43">
        <v>6608</v>
      </c>
      <c r="E146" s="43"/>
      <c r="F146" s="43"/>
      <c r="G146" s="43">
        <v>150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</row>
    <row r="147" spans="1:41" ht="15">
      <c r="A147" s="93" t="s">
        <v>210</v>
      </c>
      <c r="B147" s="43">
        <v>29</v>
      </c>
      <c r="C147" s="43"/>
      <c r="D147" s="43"/>
      <c r="E147" s="43"/>
      <c r="F147" s="43"/>
      <c r="G147" s="43"/>
      <c r="H147" s="43"/>
      <c r="I147" s="43"/>
      <c r="J147" s="43">
        <v>8200</v>
      </c>
      <c r="K147" s="43">
        <v>2600</v>
      </c>
      <c r="L147" s="43"/>
      <c r="M147" s="43">
        <v>2500</v>
      </c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>
        <v>420</v>
      </c>
      <c r="AM147" s="43">
        <v>2991.35</v>
      </c>
      <c r="AN147" s="43">
        <v>395.87</v>
      </c>
      <c r="AO147" s="43">
        <v>42.6</v>
      </c>
    </row>
    <row r="148" spans="1:41" ht="15">
      <c r="A148" s="93" t="s">
        <v>194</v>
      </c>
      <c r="B148" s="43">
        <v>13860</v>
      </c>
      <c r="C148" s="43">
        <v>20612</v>
      </c>
      <c r="D148" s="43">
        <v>1247</v>
      </c>
      <c r="E148" s="43">
        <v>10275</v>
      </c>
      <c r="F148" s="43">
        <v>10287</v>
      </c>
      <c r="G148" s="43">
        <v>20803</v>
      </c>
      <c r="H148" s="43">
        <v>19148</v>
      </c>
      <c r="I148" s="43">
        <v>13344</v>
      </c>
      <c r="J148" s="43">
        <v>1860</v>
      </c>
      <c r="K148" s="43">
        <v>820</v>
      </c>
      <c r="L148" s="43"/>
      <c r="M148" s="43"/>
      <c r="N148" s="43"/>
      <c r="O148" s="43"/>
      <c r="P148" s="43">
        <v>0</v>
      </c>
      <c r="Q148" s="43"/>
      <c r="R148" s="43">
        <v>48000</v>
      </c>
      <c r="S148" s="43"/>
      <c r="T148" s="43"/>
      <c r="U148" s="43">
        <v>16000</v>
      </c>
      <c r="V148" s="43">
        <v>51760</v>
      </c>
      <c r="W148" s="43">
        <v>54600</v>
      </c>
      <c r="X148" s="43"/>
      <c r="Y148" s="43"/>
      <c r="Z148" s="43"/>
      <c r="AA148" s="43"/>
      <c r="AB148" s="43"/>
      <c r="AC148" s="43"/>
      <c r="AD148" s="43"/>
      <c r="AE148" s="43"/>
      <c r="AF148" s="43">
        <v>2720</v>
      </c>
      <c r="AG148" s="43">
        <v>1066.18</v>
      </c>
      <c r="AH148" s="43">
        <v>525.07</v>
      </c>
      <c r="AI148" s="43">
        <v>307.26</v>
      </c>
      <c r="AJ148" s="43">
        <v>11334.67</v>
      </c>
      <c r="AK148" s="43">
        <v>7593.14</v>
      </c>
      <c r="AL148" s="43">
        <v>8111.55</v>
      </c>
      <c r="AM148" s="43">
        <v>6131.71</v>
      </c>
      <c r="AN148" s="43">
        <v>7051.58</v>
      </c>
      <c r="AO148" s="43">
        <v>11081.96</v>
      </c>
    </row>
    <row r="149" spans="1:41" ht="15">
      <c r="A149" s="93" t="s">
        <v>13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>
        <v>824216.4</v>
      </c>
      <c r="X149" s="43"/>
      <c r="Y149" s="43"/>
      <c r="Z149" s="43"/>
      <c r="AA149" s="43"/>
      <c r="AB149" s="43"/>
      <c r="AC149" s="43"/>
      <c r="AD149" s="43"/>
      <c r="AE149" s="43"/>
      <c r="AF149" s="43"/>
      <c r="AG149" s="43">
        <v>0</v>
      </c>
      <c r="AH149" s="43"/>
      <c r="AI149" s="43"/>
      <c r="AJ149" s="43"/>
      <c r="AK149" s="43">
        <v>6626.9</v>
      </c>
      <c r="AL149" s="43">
        <v>4151.44</v>
      </c>
      <c r="AM149" s="43">
        <v>1038.6</v>
      </c>
      <c r="AN149" s="43">
        <v>5990.19</v>
      </c>
      <c r="AO149" s="43">
        <v>2711.13</v>
      </c>
    </row>
    <row r="150" spans="1:41" ht="15">
      <c r="A150" s="93" t="s">
        <v>209</v>
      </c>
      <c r="B150" s="43">
        <v>161</v>
      </c>
      <c r="C150" s="43">
        <v>151</v>
      </c>
      <c r="D150" s="43">
        <v>208</v>
      </c>
      <c r="E150" s="43">
        <v>204</v>
      </c>
      <c r="F150" s="43">
        <v>359</v>
      </c>
      <c r="G150" s="43">
        <v>111</v>
      </c>
      <c r="H150" s="43">
        <v>19</v>
      </c>
      <c r="I150" s="43"/>
      <c r="J150" s="43">
        <v>2</v>
      </c>
      <c r="K150" s="43"/>
      <c r="L150" s="43"/>
      <c r="M150" s="43"/>
      <c r="N150" s="43"/>
      <c r="O150" s="43"/>
      <c r="P150" s="43"/>
      <c r="Q150" s="43"/>
      <c r="R150" s="43"/>
      <c r="S150" s="43">
        <v>180</v>
      </c>
      <c r="T150" s="43"/>
      <c r="U150" s="43"/>
      <c r="V150" s="43"/>
      <c r="W150" s="43"/>
      <c r="X150" s="43">
        <v>5.4</v>
      </c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>
        <v>98.7</v>
      </c>
      <c r="AN150" s="43"/>
      <c r="AO150" s="43"/>
    </row>
    <row r="151" spans="1:41" ht="15">
      <c r="A151" s="93" t="s">
        <v>197</v>
      </c>
      <c r="B151" s="43"/>
      <c r="C151" s="43">
        <v>14</v>
      </c>
      <c r="D151" s="43">
        <v>37</v>
      </c>
      <c r="E151" s="43">
        <v>57</v>
      </c>
      <c r="F151" s="43"/>
      <c r="G151" s="43">
        <v>1560</v>
      </c>
      <c r="H151" s="43">
        <v>14570</v>
      </c>
      <c r="I151" s="43">
        <v>1440</v>
      </c>
      <c r="J151" s="43"/>
      <c r="K151" s="43">
        <v>0</v>
      </c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</row>
    <row r="152" spans="1:41" ht="15">
      <c r="A152" s="93" t="s">
        <v>198</v>
      </c>
      <c r="B152" s="43"/>
      <c r="C152" s="43"/>
      <c r="D152" s="43"/>
      <c r="E152" s="43"/>
      <c r="F152" s="43">
        <v>160</v>
      </c>
      <c r="G152" s="43">
        <v>1750</v>
      </c>
      <c r="H152" s="43">
        <v>3240</v>
      </c>
      <c r="I152" s="43">
        <v>0</v>
      </c>
      <c r="J152" s="43">
        <v>3000</v>
      </c>
      <c r="K152" s="43">
        <v>2800</v>
      </c>
      <c r="L152" s="43"/>
      <c r="M152" s="43">
        <v>5000</v>
      </c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</row>
    <row r="153" spans="1:41" ht="15">
      <c r="A153" s="93" t="s">
        <v>205</v>
      </c>
      <c r="B153" s="43"/>
      <c r="C153" s="43">
        <v>49</v>
      </c>
      <c r="D153" s="43"/>
      <c r="E153" s="43"/>
      <c r="F153" s="43">
        <v>5569</v>
      </c>
      <c r="G153" s="43">
        <v>22235</v>
      </c>
      <c r="H153" s="43">
        <v>12518</v>
      </c>
      <c r="I153" s="43">
        <v>16800</v>
      </c>
      <c r="J153" s="43">
        <v>15240</v>
      </c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</row>
    <row r="154" spans="1:41" ht="15">
      <c r="A154" s="93" t="s">
        <v>199</v>
      </c>
      <c r="B154" s="43">
        <v>13</v>
      </c>
      <c r="C154" s="43"/>
      <c r="D154" s="43">
        <v>151</v>
      </c>
      <c r="E154" s="43"/>
      <c r="F154" s="43">
        <v>700</v>
      </c>
      <c r="G154" s="43">
        <v>500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>
        <v>106.88</v>
      </c>
      <c r="AI154" s="43"/>
      <c r="AJ154" s="43"/>
      <c r="AK154" s="43"/>
      <c r="AL154" s="43"/>
      <c r="AM154" s="43"/>
      <c r="AN154" s="43"/>
      <c r="AO154" s="43"/>
    </row>
    <row r="155" spans="1:41" ht="15">
      <c r="A155" s="93" t="s">
        <v>200</v>
      </c>
      <c r="B155" s="43">
        <v>1436</v>
      </c>
      <c r="C155" s="43">
        <v>975</v>
      </c>
      <c r="D155" s="43">
        <v>940</v>
      </c>
      <c r="E155" s="43">
        <v>5905</v>
      </c>
      <c r="F155" s="43"/>
      <c r="G155" s="43">
        <v>6900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</row>
    <row r="156" spans="1:41" ht="15">
      <c r="A156" s="93" t="s">
        <v>180</v>
      </c>
      <c r="B156" s="43">
        <v>720</v>
      </c>
      <c r="C156" s="43"/>
      <c r="D156" s="43">
        <v>19961</v>
      </c>
      <c r="E156" s="43">
        <v>27081</v>
      </c>
      <c r="F156" s="43">
        <v>31003</v>
      </c>
      <c r="G156" s="43">
        <v>21395</v>
      </c>
      <c r="H156" s="43"/>
      <c r="I156" s="43"/>
      <c r="J156" s="43">
        <v>6344</v>
      </c>
      <c r="K156" s="43">
        <v>1500</v>
      </c>
      <c r="L156" s="43"/>
      <c r="M156" s="43"/>
      <c r="N156" s="43">
        <v>22950</v>
      </c>
      <c r="O156" s="43"/>
      <c r="P156" s="43"/>
      <c r="Q156" s="43">
        <v>0</v>
      </c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>
        <v>0</v>
      </c>
      <c r="AG156" s="43">
        <v>2279.2</v>
      </c>
      <c r="AH156" s="43"/>
      <c r="AI156" s="43"/>
      <c r="AJ156" s="43">
        <v>4751.46</v>
      </c>
      <c r="AK156" s="43">
        <v>12793.49</v>
      </c>
      <c r="AL156" s="43">
        <v>6061.96</v>
      </c>
      <c r="AM156" s="43">
        <v>3919.71</v>
      </c>
      <c r="AN156" s="43">
        <v>4555.2</v>
      </c>
      <c r="AO156" s="43">
        <v>218.4</v>
      </c>
    </row>
    <row r="157" spans="1:41" ht="15">
      <c r="A157" s="93" t="s">
        <v>201</v>
      </c>
      <c r="B157" s="43">
        <v>3833</v>
      </c>
      <c r="C157" s="43">
        <v>704</v>
      </c>
      <c r="D157" s="43">
        <v>583</v>
      </c>
      <c r="E157" s="43">
        <v>710</v>
      </c>
      <c r="F157" s="43">
        <v>6154</v>
      </c>
      <c r="G157" s="43">
        <v>34710</v>
      </c>
      <c r="H157" s="43">
        <v>95405</v>
      </c>
      <c r="I157" s="43">
        <v>283284</v>
      </c>
      <c r="J157" s="43">
        <v>594090</v>
      </c>
      <c r="K157" s="43">
        <v>279718</v>
      </c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>
        <v>0</v>
      </c>
      <c r="AH157" s="43">
        <v>288.9</v>
      </c>
      <c r="AI157" s="43"/>
      <c r="AJ157" s="43"/>
      <c r="AK157" s="43">
        <v>4683.79</v>
      </c>
      <c r="AL157" s="43">
        <v>362.7</v>
      </c>
      <c r="AM157" s="43">
        <v>2934.08</v>
      </c>
      <c r="AN157" s="43">
        <v>3072.3</v>
      </c>
      <c r="AO157" s="43">
        <v>593.13</v>
      </c>
    </row>
    <row r="158" spans="1:41" ht="15">
      <c r="A158" s="93" t="s">
        <v>202</v>
      </c>
      <c r="B158" s="43">
        <v>2196</v>
      </c>
      <c r="C158" s="43"/>
      <c r="D158" s="43"/>
      <c r="E158" s="43">
        <v>4798</v>
      </c>
      <c r="F158" s="43"/>
      <c r="G158" s="43">
        <v>54616</v>
      </c>
      <c r="H158" s="43">
        <v>126011</v>
      </c>
      <c r="I158" s="43">
        <v>636140</v>
      </c>
      <c r="J158" s="43">
        <v>70644</v>
      </c>
      <c r="K158" s="43"/>
      <c r="L158" s="43"/>
      <c r="M158" s="43"/>
      <c r="N158" s="43"/>
      <c r="O158" s="43"/>
      <c r="P158" s="43">
        <v>0</v>
      </c>
      <c r="Q158" s="43"/>
      <c r="R158" s="43">
        <v>414720</v>
      </c>
      <c r="S158" s="43">
        <v>1903998.42</v>
      </c>
      <c r="T158" s="43"/>
      <c r="U158" s="43">
        <v>96000</v>
      </c>
      <c r="V158" s="43">
        <v>81000</v>
      </c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>
        <v>702</v>
      </c>
      <c r="AL158" s="43">
        <v>1249.6</v>
      </c>
      <c r="AM158" s="43">
        <v>7326</v>
      </c>
      <c r="AN158" s="43">
        <v>18828.74</v>
      </c>
      <c r="AO158" s="43">
        <v>5660.62</v>
      </c>
    </row>
    <row r="159" spans="1:41" ht="15">
      <c r="A159" s="93" t="s">
        <v>179</v>
      </c>
      <c r="B159" s="43">
        <v>5406</v>
      </c>
      <c r="C159" s="43">
        <v>3442</v>
      </c>
      <c r="D159" s="43">
        <v>208505</v>
      </c>
      <c r="E159" s="43">
        <v>26797</v>
      </c>
      <c r="F159" s="43">
        <v>60206</v>
      </c>
      <c r="G159" s="43">
        <v>1178721</v>
      </c>
      <c r="H159" s="43">
        <v>425157</v>
      </c>
      <c r="I159" s="43">
        <v>1997494</v>
      </c>
      <c r="J159" s="43">
        <v>5373081</v>
      </c>
      <c r="K159" s="43">
        <v>662900</v>
      </c>
      <c r="L159" s="43">
        <v>9360</v>
      </c>
      <c r="M159" s="43">
        <v>68400</v>
      </c>
      <c r="N159" s="43">
        <v>32960</v>
      </c>
      <c r="O159" s="43">
        <v>935280</v>
      </c>
      <c r="P159" s="43">
        <v>186000</v>
      </c>
      <c r="Q159" s="43">
        <v>14400</v>
      </c>
      <c r="R159" s="43">
        <v>174000</v>
      </c>
      <c r="S159" s="43">
        <v>3024766.81</v>
      </c>
      <c r="T159" s="43">
        <v>1196100</v>
      </c>
      <c r="U159" s="43">
        <v>2691359.08</v>
      </c>
      <c r="V159" s="43">
        <v>36000</v>
      </c>
      <c r="W159" s="43"/>
      <c r="X159" s="43">
        <v>8100</v>
      </c>
      <c r="Y159" s="43"/>
      <c r="Z159" s="43"/>
      <c r="AA159" s="43"/>
      <c r="AB159" s="43"/>
      <c r="AC159" s="43"/>
      <c r="AD159" s="43"/>
      <c r="AE159" s="43"/>
      <c r="AF159" s="43">
        <v>64.8</v>
      </c>
      <c r="AG159" s="43">
        <v>102</v>
      </c>
      <c r="AH159" s="43"/>
      <c r="AI159" s="43"/>
      <c r="AJ159" s="43">
        <v>37197.63</v>
      </c>
      <c r="AK159" s="43">
        <v>13759.39</v>
      </c>
      <c r="AL159" s="43">
        <v>3406.8</v>
      </c>
      <c r="AM159" s="43">
        <v>7756.98</v>
      </c>
      <c r="AN159" s="43">
        <v>95.98</v>
      </c>
      <c r="AO159" s="43">
        <v>2855.53</v>
      </c>
    </row>
    <row r="160" spans="1:41" ht="15">
      <c r="A160" s="93" t="s">
        <v>212</v>
      </c>
      <c r="B160" s="43"/>
      <c r="C160" s="43"/>
      <c r="D160" s="43"/>
      <c r="E160" s="43">
        <v>520</v>
      </c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>
        <v>738.6</v>
      </c>
      <c r="AO160" s="43">
        <v>163.8</v>
      </c>
    </row>
    <row r="161" spans="1:41" ht="15">
      <c r="A161" s="93" t="s">
        <v>182</v>
      </c>
      <c r="B161" s="43">
        <v>1351</v>
      </c>
      <c r="C161" s="43">
        <v>256</v>
      </c>
      <c r="D161" s="43">
        <v>909</v>
      </c>
      <c r="E161" s="43">
        <v>8000</v>
      </c>
      <c r="F161" s="43">
        <v>5739</v>
      </c>
      <c r="G161" s="43">
        <v>4245</v>
      </c>
      <c r="H161" s="43"/>
      <c r="I161" s="43"/>
      <c r="J161" s="43"/>
      <c r="K161" s="43"/>
      <c r="L161" s="43"/>
      <c r="M161" s="43">
        <v>576</v>
      </c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>
        <v>2366.54</v>
      </c>
      <c r="AK161" s="43">
        <v>1395.36</v>
      </c>
      <c r="AL161" s="43"/>
      <c r="AM161" s="43"/>
      <c r="AN161" s="43"/>
      <c r="AO161" s="43"/>
    </row>
    <row r="162" spans="1:41" ht="15">
      <c r="A162" s="93" t="s">
        <v>204</v>
      </c>
      <c r="B162" s="43"/>
      <c r="C162" s="43"/>
      <c r="D162" s="43">
        <v>914</v>
      </c>
      <c r="E162" s="43"/>
      <c r="F162" s="43"/>
      <c r="G162" s="43">
        <v>3011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</row>
    <row r="163" spans="1:41" ht="15">
      <c r="A163" s="93" t="s">
        <v>206</v>
      </c>
      <c r="B163" s="43">
        <v>1981</v>
      </c>
      <c r="C163" s="43">
        <v>4741</v>
      </c>
      <c r="D163" s="43">
        <v>7375</v>
      </c>
      <c r="E163" s="43"/>
      <c r="F163" s="43"/>
      <c r="G163" s="43">
        <v>0</v>
      </c>
      <c r="H163" s="43">
        <v>0</v>
      </c>
      <c r="I163" s="43">
        <v>1976</v>
      </c>
      <c r="J163" s="43">
        <v>1400</v>
      </c>
      <c r="K163" s="43"/>
      <c r="L163" s="43"/>
      <c r="M163" s="43"/>
      <c r="N163" s="43">
        <v>1000</v>
      </c>
      <c r="O163" s="43"/>
      <c r="P163" s="43"/>
      <c r="Q163" s="43"/>
      <c r="R163" s="43">
        <v>2000</v>
      </c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>
        <v>786300</v>
      </c>
      <c r="AF163" s="43">
        <v>0</v>
      </c>
      <c r="AG163" s="43">
        <v>1037.6</v>
      </c>
      <c r="AH163" s="43">
        <v>1018.71</v>
      </c>
      <c r="AI163" s="43">
        <v>7413.7</v>
      </c>
      <c r="AJ163" s="43">
        <v>17556.48</v>
      </c>
      <c r="AK163" s="43">
        <v>23259.53</v>
      </c>
      <c r="AL163" s="43">
        <v>11027.37</v>
      </c>
      <c r="AM163" s="43">
        <v>6591.6</v>
      </c>
      <c r="AN163" s="43">
        <v>10948.99</v>
      </c>
      <c r="AO163" s="43">
        <v>364.32</v>
      </c>
    </row>
    <row r="164" ht="15">
      <c r="A164" s="6"/>
    </row>
    <row r="165" ht="15">
      <c r="A165" s="6" t="s">
        <v>176</v>
      </c>
    </row>
    <row r="166" spans="1:41" ht="15">
      <c r="A166" s="93" t="s">
        <v>178</v>
      </c>
      <c r="B166" s="88">
        <v>1980</v>
      </c>
      <c r="C166" s="88">
        <v>1981</v>
      </c>
      <c r="D166" s="88">
        <v>1982</v>
      </c>
      <c r="E166" s="88">
        <v>1983</v>
      </c>
      <c r="F166" s="88">
        <v>1984</v>
      </c>
      <c r="G166" s="88">
        <v>1985</v>
      </c>
      <c r="H166" s="88">
        <v>1986</v>
      </c>
      <c r="I166" s="88">
        <v>1987</v>
      </c>
      <c r="J166" s="88">
        <v>1988</v>
      </c>
      <c r="K166" s="88">
        <v>1989</v>
      </c>
      <c r="L166" s="88">
        <v>1990</v>
      </c>
      <c r="M166" s="88">
        <v>1991</v>
      </c>
      <c r="N166" s="88">
        <v>1992</v>
      </c>
      <c r="O166" s="88">
        <v>1993</v>
      </c>
      <c r="P166" s="88">
        <v>1994</v>
      </c>
      <c r="Q166" s="88">
        <v>1995</v>
      </c>
      <c r="R166" s="88">
        <v>1996</v>
      </c>
      <c r="S166" s="88">
        <v>1997</v>
      </c>
      <c r="T166" s="88">
        <v>1998</v>
      </c>
      <c r="U166" s="88">
        <v>1999</v>
      </c>
      <c r="V166" s="88">
        <v>2000</v>
      </c>
      <c r="W166" s="88">
        <v>2001</v>
      </c>
      <c r="X166" s="88">
        <v>2002</v>
      </c>
      <c r="Y166" s="88">
        <v>2003</v>
      </c>
      <c r="Z166" s="88">
        <v>2004</v>
      </c>
      <c r="AA166" s="88">
        <v>2005</v>
      </c>
      <c r="AB166" s="88">
        <v>2006</v>
      </c>
      <c r="AC166" s="88">
        <v>2007</v>
      </c>
      <c r="AD166" s="88">
        <v>2008</v>
      </c>
      <c r="AE166" s="88">
        <v>2009</v>
      </c>
      <c r="AF166" s="88">
        <v>2010</v>
      </c>
      <c r="AG166" s="88">
        <v>2011</v>
      </c>
      <c r="AH166" s="88">
        <v>2012</v>
      </c>
      <c r="AI166" s="88">
        <v>2013</v>
      </c>
      <c r="AJ166" s="88">
        <v>2014</v>
      </c>
      <c r="AK166" s="88">
        <v>2015</v>
      </c>
      <c r="AL166" s="88">
        <v>2016</v>
      </c>
      <c r="AM166" s="88">
        <v>2017</v>
      </c>
      <c r="AN166" s="88">
        <v>2018</v>
      </c>
      <c r="AO166" s="88">
        <v>2019</v>
      </c>
    </row>
    <row r="167" spans="1:41" ht="15">
      <c r="A167" s="93" t="s">
        <v>196</v>
      </c>
      <c r="B167" s="44"/>
      <c r="C167" s="44"/>
      <c r="D167" s="44"/>
      <c r="E167" s="44"/>
      <c r="F167" s="44"/>
      <c r="G167" s="44">
        <v>1</v>
      </c>
      <c r="H167" s="44"/>
      <c r="I167" s="44"/>
      <c r="J167" s="44"/>
      <c r="K167" s="44"/>
      <c r="L167" s="44"/>
      <c r="M167" s="44"/>
      <c r="N167" s="44"/>
      <c r="O167" s="44"/>
      <c r="P167" s="44">
        <v>1.5</v>
      </c>
      <c r="Q167" s="44">
        <v>3</v>
      </c>
      <c r="R167" s="44">
        <v>3</v>
      </c>
      <c r="S167" s="44">
        <v>3</v>
      </c>
      <c r="T167" s="44">
        <v>2</v>
      </c>
      <c r="U167" s="44">
        <v>2.69</v>
      </c>
      <c r="V167" s="44"/>
      <c r="W167" s="44"/>
      <c r="X167" s="44">
        <v>2.52</v>
      </c>
      <c r="Y167" s="44">
        <v>2.87</v>
      </c>
      <c r="Z167" s="44"/>
      <c r="AA167" s="44">
        <v>3.4</v>
      </c>
      <c r="AB167" s="44">
        <v>1.92</v>
      </c>
      <c r="AC167" s="44">
        <v>2.4</v>
      </c>
      <c r="AD167" s="44">
        <v>1.2</v>
      </c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</row>
    <row r="168" spans="1:41" ht="15">
      <c r="A168" s="93" t="s">
        <v>184</v>
      </c>
      <c r="B168" s="44"/>
      <c r="C168" s="44"/>
      <c r="D168" s="44"/>
      <c r="E168" s="44"/>
      <c r="F168" s="44"/>
      <c r="G168" s="44"/>
      <c r="H168" s="44"/>
      <c r="I168" s="44"/>
      <c r="J168" s="44">
        <v>1.857</v>
      </c>
      <c r="K168" s="44"/>
      <c r="L168" s="44">
        <v>1.667</v>
      </c>
      <c r="M168" s="44">
        <v>1.25</v>
      </c>
      <c r="N168" s="44">
        <v>1.238</v>
      </c>
      <c r="O168" s="44">
        <v>1.3</v>
      </c>
      <c r="P168" s="44">
        <v>1.8</v>
      </c>
      <c r="Q168" s="44">
        <v>1.133</v>
      </c>
      <c r="R168" s="44">
        <v>0.789</v>
      </c>
      <c r="S168" s="44">
        <v>1.65</v>
      </c>
      <c r="T168" s="44">
        <v>0.67</v>
      </c>
      <c r="U168" s="44">
        <v>1.48</v>
      </c>
      <c r="V168" s="44">
        <v>0.88</v>
      </c>
      <c r="W168" s="44">
        <v>0.48</v>
      </c>
      <c r="X168" s="44">
        <v>0.84</v>
      </c>
      <c r="Y168" s="44"/>
      <c r="Z168" s="44">
        <v>2.76</v>
      </c>
      <c r="AA168" s="44">
        <v>1.3</v>
      </c>
      <c r="AB168" s="44">
        <v>1.17</v>
      </c>
      <c r="AC168" s="44">
        <v>1.5</v>
      </c>
      <c r="AD168" s="44">
        <v>1.95</v>
      </c>
      <c r="AE168" s="44"/>
      <c r="AF168" s="44"/>
      <c r="AG168" s="44"/>
      <c r="AH168" s="44"/>
      <c r="AI168" s="44"/>
      <c r="AJ168" s="44"/>
      <c r="AK168" s="44">
        <v>1.3</v>
      </c>
      <c r="AL168" s="44"/>
      <c r="AM168" s="44"/>
      <c r="AN168" s="44"/>
      <c r="AO168" s="44"/>
    </row>
    <row r="169" spans="1:41" ht="15">
      <c r="A169" s="93" t="s">
        <v>185</v>
      </c>
      <c r="B169" s="44">
        <v>2.122</v>
      </c>
      <c r="C169" s="44">
        <v>2</v>
      </c>
      <c r="D169" s="44">
        <v>2.396</v>
      </c>
      <c r="E169" s="44">
        <v>2.5</v>
      </c>
      <c r="F169" s="44"/>
      <c r="G169" s="44">
        <v>0.22</v>
      </c>
      <c r="H169" s="44">
        <v>0.295</v>
      </c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</row>
    <row r="170" spans="1:41" ht="15">
      <c r="A170" s="93" t="s">
        <v>186</v>
      </c>
      <c r="B170" s="44"/>
      <c r="C170" s="44"/>
      <c r="D170" s="44"/>
      <c r="E170" s="44"/>
      <c r="F170" s="44"/>
      <c r="G170" s="44">
        <v>1</v>
      </c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>
        <v>0.6</v>
      </c>
      <c r="W170" s="44"/>
      <c r="X170" s="44"/>
      <c r="Y170" s="44"/>
      <c r="Z170" s="44">
        <v>3.5</v>
      </c>
      <c r="AA170" s="44"/>
      <c r="AB170" s="44"/>
      <c r="AC170" s="44"/>
      <c r="AD170" s="44"/>
      <c r="AE170" s="44"/>
      <c r="AF170" s="44"/>
      <c r="AG170" s="44"/>
      <c r="AH170" s="44">
        <v>8</v>
      </c>
      <c r="AI170" s="44"/>
      <c r="AJ170" s="44"/>
      <c r="AK170" s="44"/>
      <c r="AL170" s="44"/>
      <c r="AM170" s="44"/>
      <c r="AN170" s="44"/>
      <c r="AO170" s="44"/>
    </row>
    <row r="171" spans="1:41" ht="15">
      <c r="A171" s="93" t="s">
        <v>187</v>
      </c>
      <c r="B171" s="44"/>
      <c r="C171" s="44"/>
      <c r="D171" s="44"/>
      <c r="E171" s="44"/>
      <c r="F171" s="44"/>
      <c r="G171" s="44">
        <v>1.309</v>
      </c>
      <c r="H171" s="44">
        <v>0.6</v>
      </c>
      <c r="I171" s="44"/>
      <c r="J171" s="44">
        <v>0.84</v>
      </c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>
        <v>2.58</v>
      </c>
      <c r="AF171" s="44">
        <v>2.34</v>
      </c>
      <c r="AG171" s="44">
        <v>1.6</v>
      </c>
      <c r="AH171" s="44"/>
      <c r="AI171" s="44">
        <v>2.08</v>
      </c>
      <c r="AJ171" s="44">
        <v>1.87</v>
      </c>
      <c r="AK171" s="44">
        <v>1.02</v>
      </c>
      <c r="AL171" s="44">
        <v>2.52</v>
      </c>
      <c r="AM171" s="44">
        <v>0.91</v>
      </c>
      <c r="AN171" s="44">
        <v>2.19</v>
      </c>
      <c r="AO171" s="44">
        <v>2.11</v>
      </c>
    </row>
    <row r="172" spans="1:41" ht="15">
      <c r="A172" s="93" t="s">
        <v>183</v>
      </c>
      <c r="B172" s="44">
        <v>0.847</v>
      </c>
      <c r="C172" s="44">
        <v>2.397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>
        <v>3</v>
      </c>
      <c r="P172" s="44">
        <v>3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>
        <v>1</v>
      </c>
      <c r="AC172" s="44"/>
      <c r="AD172" s="44"/>
      <c r="AE172" s="44"/>
      <c r="AF172" s="44"/>
      <c r="AG172" s="44"/>
      <c r="AH172" s="44">
        <v>0.46</v>
      </c>
      <c r="AI172" s="44"/>
      <c r="AJ172" s="44"/>
      <c r="AK172" s="44"/>
      <c r="AL172" s="44"/>
      <c r="AM172" s="44"/>
      <c r="AN172" s="44"/>
      <c r="AO172" s="44"/>
    </row>
    <row r="173" spans="1:41" ht="15">
      <c r="A173" s="93" t="s">
        <v>188</v>
      </c>
      <c r="B173" s="44"/>
      <c r="C173" s="44"/>
      <c r="D173" s="44">
        <v>2.02</v>
      </c>
      <c r="E173" s="44">
        <v>1.4</v>
      </c>
      <c r="F173" s="44">
        <v>1.233</v>
      </c>
      <c r="G173" s="44">
        <v>1.597</v>
      </c>
      <c r="H173" s="44"/>
      <c r="I173" s="44"/>
      <c r="J173" s="44">
        <v>1.292</v>
      </c>
      <c r="K173" s="44"/>
      <c r="L173" s="44"/>
      <c r="M173" s="44">
        <v>1</v>
      </c>
      <c r="N173" s="44">
        <v>0.5</v>
      </c>
      <c r="O173" s="44">
        <v>0.834</v>
      </c>
      <c r="P173" s="44"/>
      <c r="Q173" s="44">
        <v>1.15</v>
      </c>
      <c r="R173" s="44"/>
      <c r="S173" s="44"/>
      <c r="T173" s="44"/>
      <c r="U173" s="44"/>
      <c r="V173" s="44"/>
      <c r="W173" s="44"/>
      <c r="X173" s="44"/>
      <c r="Y173" s="44"/>
      <c r="Z173" s="44">
        <v>3.75</v>
      </c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</row>
    <row r="174" spans="1:41" ht="15">
      <c r="A174" s="93" t="s">
        <v>181</v>
      </c>
      <c r="B174" s="44"/>
      <c r="C174" s="44"/>
      <c r="D174" s="44"/>
      <c r="E174" s="44"/>
      <c r="F174" s="44"/>
      <c r="G174" s="44">
        <v>1.333</v>
      </c>
      <c r="H174" s="44"/>
      <c r="I174" s="44"/>
      <c r="J174" s="44"/>
      <c r="K174" s="44"/>
      <c r="L174" s="44"/>
      <c r="M174" s="44"/>
      <c r="N174" s="44">
        <v>0.817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>
        <v>1.86</v>
      </c>
      <c r="Z174" s="44">
        <v>2.25</v>
      </c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</row>
    <row r="175" spans="1:41" ht="15">
      <c r="A175" s="93" t="s">
        <v>190</v>
      </c>
      <c r="B175" s="44">
        <v>1.184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>
        <v>4</v>
      </c>
      <c r="T175" s="44"/>
      <c r="U175" s="44"/>
      <c r="V175" s="44"/>
      <c r="W175" s="44"/>
      <c r="X175" s="44">
        <v>0.3</v>
      </c>
      <c r="Y175" s="44">
        <v>0.5</v>
      </c>
      <c r="Z175" s="44">
        <v>2.5</v>
      </c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</row>
    <row r="176" spans="1:41" ht="15">
      <c r="A176" s="93" t="s">
        <v>191</v>
      </c>
      <c r="B176" s="44"/>
      <c r="C176" s="44"/>
      <c r="D176" s="44">
        <v>1.786</v>
      </c>
      <c r="E176" s="44">
        <v>0.993</v>
      </c>
      <c r="F176" s="44">
        <v>0.474</v>
      </c>
      <c r="G176" s="44">
        <v>1.323</v>
      </c>
      <c r="H176" s="44">
        <v>0.647</v>
      </c>
      <c r="I176" s="44">
        <v>1.489</v>
      </c>
      <c r="J176" s="44">
        <v>0.196</v>
      </c>
      <c r="K176" s="44">
        <v>0.5</v>
      </c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0.38</v>
      </c>
      <c r="W176" s="44">
        <v>0.8</v>
      </c>
      <c r="X176" s="44"/>
      <c r="Y176" s="44">
        <v>1.1</v>
      </c>
      <c r="Z176" s="44"/>
      <c r="AA176" s="44"/>
      <c r="AB176" s="44"/>
      <c r="AC176" s="44"/>
      <c r="AD176" s="44"/>
      <c r="AE176" s="44">
        <v>2</v>
      </c>
      <c r="AF176" s="44">
        <v>1.03</v>
      </c>
      <c r="AG176" s="44">
        <v>1.49</v>
      </c>
      <c r="AH176" s="44">
        <v>0.9</v>
      </c>
      <c r="AI176" s="44">
        <v>1.18</v>
      </c>
      <c r="AJ176" s="44">
        <v>1.04</v>
      </c>
      <c r="AK176" s="44">
        <v>0.83</v>
      </c>
      <c r="AL176" s="44">
        <v>0.9</v>
      </c>
      <c r="AM176" s="44">
        <v>0.43</v>
      </c>
      <c r="AN176" s="44"/>
      <c r="AO176" s="44">
        <v>1.53</v>
      </c>
    </row>
    <row r="177" spans="1:41" ht="15">
      <c r="A177" s="93" t="s">
        <v>192</v>
      </c>
      <c r="B177" s="44">
        <v>1.862</v>
      </c>
      <c r="C177" s="44">
        <v>1.954</v>
      </c>
      <c r="D177" s="44">
        <v>2.278</v>
      </c>
      <c r="E177" s="44">
        <v>1.998</v>
      </c>
      <c r="F177" s="44">
        <v>0.84</v>
      </c>
      <c r="G177" s="44">
        <v>0.713</v>
      </c>
      <c r="H177" s="44">
        <v>1.565</v>
      </c>
      <c r="I177" s="44">
        <v>1.355</v>
      </c>
      <c r="J177" s="44">
        <v>3.478</v>
      </c>
      <c r="K177" s="44">
        <v>1</v>
      </c>
      <c r="L177" s="44">
        <v>1.914</v>
      </c>
      <c r="M177" s="44">
        <v>2.1</v>
      </c>
      <c r="N177" s="44"/>
      <c r="O177" s="44"/>
      <c r="P177" s="44"/>
      <c r="Q177" s="44"/>
      <c r="R177" s="44"/>
      <c r="S177" s="44"/>
      <c r="T177" s="44"/>
      <c r="U177" s="44">
        <v>3</v>
      </c>
      <c r="V177" s="44"/>
      <c r="W177" s="44">
        <v>2</v>
      </c>
      <c r="X177" s="44"/>
      <c r="Y177" s="44"/>
      <c r="Z177" s="44"/>
      <c r="AA177" s="44"/>
      <c r="AB177" s="44"/>
      <c r="AC177" s="44"/>
      <c r="AD177" s="44"/>
      <c r="AE177" s="44"/>
      <c r="AF177" s="44">
        <v>1.96</v>
      </c>
      <c r="AG177" s="44">
        <v>0.84</v>
      </c>
      <c r="AH177" s="44"/>
      <c r="AI177" s="44">
        <v>0.95</v>
      </c>
      <c r="AJ177" s="44">
        <v>1.1</v>
      </c>
      <c r="AK177" s="44">
        <v>1.71</v>
      </c>
      <c r="AL177" s="44">
        <v>1.88</v>
      </c>
      <c r="AM177" s="44">
        <v>2.12</v>
      </c>
      <c r="AN177" s="44">
        <v>2.47</v>
      </c>
      <c r="AO177" s="44">
        <v>2.4</v>
      </c>
    </row>
    <row r="178" spans="1:41" ht="15">
      <c r="A178" s="93" t="s">
        <v>193</v>
      </c>
      <c r="B178" s="44"/>
      <c r="C178" s="44">
        <v>1.6</v>
      </c>
      <c r="D178" s="44">
        <v>1.306</v>
      </c>
      <c r="E178" s="44"/>
      <c r="F178" s="44"/>
      <c r="G178" s="44">
        <v>1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</row>
    <row r="179" spans="1:41" ht="15">
      <c r="A179" s="93" t="s">
        <v>210</v>
      </c>
      <c r="B179" s="44">
        <v>0.5</v>
      </c>
      <c r="C179" s="44"/>
      <c r="D179" s="44"/>
      <c r="E179" s="44"/>
      <c r="F179" s="44"/>
      <c r="G179" s="44"/>
      <c r="H179" s="44"/>
      <c r="I179" s="44"/>
      <c r="J179" s="44">
        <v>1.143</v>
      </c>
      <c r="K179" s="44">
        <v>1</v>
      </c>
      <c r="L179" s="44"/>
      <c r="M179" s="44">
        <v>1</v>
      </c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>
        <v>2</v>
      </c>
      <c r="AM179" s="44">
        <v>1.39</v>
      </c>
      <c r="AN179" s="44">
        <v>2.39</v>
      </c>
      <c r="AO179" s="44">
        <v>1</v>
      </c>
    </row>
    <row r="180" spans="1:41" ht="15">
      <c r="A180" s="93" t="s">
        <v>194</v>
      </c>
      <c r="B180" s="44">
        <v>1.268</v>
      </c>
      <c r="C180" s="44">
        <v>2.589</v>
      </c>
      <c r="D180" s="44">
        <v>0.978</v>
      </c>
      <c r="E180" s="44">
        <v>0.871</v>
      </c>
      <c r="F180" s="44">
        <v>0.931</v>
      </c>
      <c r="G180" s="44">
        <v>1.036</v>
      </c>
      <c r="H180" s="44">
        <v>0.433</v>
      </c>
      <c r="I180" s="44">
        <v>1.15</v>
      </c>
      <c r="J180" s="44">
        <v>0.3</v>
      </c>
      <c r="K180" s="44">
        <v>1</v>
      </c>
      <c r="L180" s="44"/>
      <c r="M180" s="44"/>
      <c r="N180" s="44"/>
      <c r="O180" s="44"/>
      <c r="P180" s="44"/>
      <c r="Q180" s="44"/>
      <c r="R180" s="44">
        <v>1.5</v>
      </c>
      <c r="S180" s="44"/>
      <c r="T180" s="44"/>
      <c r="U180" s="44">
        <v>0.57</v>
      </c>
      <c r="V180" s="44">
        <v>0.78</v>
      </c>
      <c r="W180" s="44">
        <v>1.17</v>
      </c>
      <c r="X180" s="44"/>
      <c r="Y180" s="44"/>
      <c r="Z180" s="44"/>
      <c r="AA180" s="44"/>
      <c r="AB180" s="44"/>
      <c r="AC180" s="44"/>
      <c r="AD180" s="44"/>
      <c r="AE180" s="44"/>
      <c r="AF180" s="44">
        <v>2</v>
      </c>
      <c r="AG180" s="44">
        <v>1.74</v>
      </c>
      <c r="AH180" s="44">
        <v>2.05</v>
      </c>
      <c r="AI180" s="44">
        <v>1.88</v>
      </c>
      <c r="AJ180" s="44">
        <v>1.78</v>
      </c>
      <c r="AK180" s="44">
        <v>1.63</v>
      </c>
      <c r="AL180" s="44">
        <v>1.55</v>
      </c>
      <c r="AM180" s="44">
        <v>1.6</v>
      </c>
      <c r="AN180" s="44">
        <v>1.63</v>
      </c>
      <c r="AO180" s="44">
        <v>1.6</v>
      </c>
    </row>
    <row r="181" spans="1:41" ht="15">
      <c r="A181" s="93" t="s">
        <v>13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>
        <v>5.96</v>
      </c>
      <c r="X181" s="44"/>
      <c r="Y181" s="44"/>
      <c r="Z181" s="44"/>
      <c r="AA181" s="44"/>
      <c r="AB181" s="44"/>
      <c r="AC181" s="44"/>
      <c r="AD181" s="44"/>
      <c r="AE181" s="44"/>
      <c r="AF181" s="44"/>
      <c r="AG181" s="44">
        <v>0</v>
      </c>
      <c r="AH181" s="44"/>
      <c r="AI181" s="44"/>
      <c r="AJ181" s="44"/>
      <c r="AK181" s="44">
        <v>2.39</v>
      </c>
      <c r="AL181" s="44">
        <v>1.1</v>
      </c>
      <c r="AM181" s="44">
        <v>1.22</v>
      </c>
      <c r="AN181" s="44">
        <v>2.42</v>
      </c>
      <c r="AO181" s="44">
        <v>1.9</v>
      </c>
    </row>
    <row r="182" spans="1:41" ht="15">
      <c r="A182" s="93" t="s">
        <v>209</v>
      </c>
      <c r="B182" s="44">
        <v>0.763</v>
      </c>
      <c r="C182" s="44">
        <v>1.48</v>
      </c>
      <c r="D182" s="44">
        <v>1.625</v>
      </c>
      <c r="E182" s="44">
        <v>0.986</v>
      </c>
      <c r="F182" s="44">
        <v>1.448</v>
      </c>
      <c r="G182" s="44">
        <v>1.461</v>
      </c>
      <c r="H182" s="44">
        <v>1</v>
      </c>
      <c r="I182" s="44"/>
      <c r="J182" s="44">
        <v>0.2</v>
      </c>
      <c r="K182" s="44"/>
      <c r="L182" s="44"/>
      <c r="M182" s="44"/>
      <c r="N182" s="44"/>
      <c r="O182" s="44"/>
      <c r="P182" s="44"/>
      <c r="Q182" s="44"/>
      <c r="R182" s="44"/>
      <c r="S182" s="44">
        <v>2</v>
      </c>
      <c r="T182" s="44"/>
      <c r="U182" s="44"/>
      <c r="V182" s="44"/>
      <c r="W182" s="44"/>
      <c r="X182" s="44">
        <v>1.8</v>
      </c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>
        <v>2</v>
      </c>
      <c r="AN182" s="44"/>
      <c r="AO182" s="44"/>
    </row>
    <row r="183" spans="1:41" ht="15">
      <c r="A183" s="93" t="s">
        <v>197</v>
      </c>
      <c r="B183" s="44"/>
      <c r="C183" s="44">
        <v>0.4</v>
      </c>
      <c r="D183" s="44">
        <v>0.429</v>
      </c>
      <c r="E183" s="44">
        <v>1.5</v>
      </c>
      <c r="F183" s="44"/>
      <c r="G183" s="44">
        <v>0.304</v>
      </c>
      <c r="H183" s="44">
        <v>0.951</v>
      </c>
      <c r="I183" s="44">
        <v>0.667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</row>
    <row r="184" spans="1:41" ht="15">
      <c r="A184" s="93" t="s">
        <v>198</v>
      </c>
      <c r="B184" s="44"/>
      <c r="C184" s="44"/>
      <c r="D184" s="44"/>
      <c r="E184" s="44"/>
      <c r="F184" s="44">
        <v>2</v>
      </c>
      <c r="G184" s="44">
        <v>1.111</v>
      </c>
      <c r="H184" s="44">
        <v>0.591</v>
      </c>
      <c r="I184" s="44"/>
      <c r="J184" s="44">
        <v>0.6</v>
      </c>
      <c r="K184" s="44">
        <v>0.4</v>
      </c>
      <c r="L184" s="44"/>
      <c r="M184" s="44">
        <v>1</v>
      </c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</row>
    <row r="185" spans="1:41" ht="15">
      <c r="A185" s="93" t="s">
        <v>205</v>
      </c>
      <c r="B185" s="44"/>
      <c r="C185" s="44">
        <v>2</v>
      </c>
      <c r="D185" s="44"/>
      <c r="E185" s="44"/>
      <c r="F185" s="44">
        <v>0.255</v>
      </c>
      <c r="G185" s="44">
        <v>0.491</v>
      </c>
      <c r="H185" s="44">
        <v>0.242</v>
      </c>
      <c r="I185" s="44">
        <v>0.105</v>
      </c>
      <c r="J185" s="44">
        <v>0.104</v>
      </c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</row>
    <row r="186" spans="1:41" ht="15">
      <c r="A186" s="93" t="s">
        <v>199</v>
      </c>
      <c r="B186" s="44">
        <v>2</v>
      </c>
      <c r="C186" s="44"/>
      <c r="D186" s="44">
        <v>1</v>
      </c>
      <c r="E186" s="44"/>
      <c r="F186" s="44">
        <v>0.389</v>
      </c>
      <c r="G186" s="44">
        <v>0.167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>
        <v>0.68</v>
      </c>
      <c r="AI186" s="44"/>
      <c r="AJ186" s="44"/>
      <c r="AK186" s="44"/>
      <c r="AL186" s="44"/>
      <c r="AM186" s="44"/>
      <c r="AN186" s="44"/>
      <c r="AO186" s="44"/>
    </row>
    <row r="187" spans="1:41" ht="15">
      <c r="A187" s="93" t="s">
        <v>200</v>
      </c>
      <c r="B187" s="44">
        <v>0.426</v>
      </c>
      <c r="C187" s="44">
        <v>1</v>
      </c>
      <c r="D187" s="44">
        <v>0.463</v>
      </c>
      <c r="E187" s="44">
        <v>0.772</v>
      </c>
      <c r="F187" s="44"/>
      <c r="G187" s="44">
        <v>0.408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</row>
    <row r="188" spans="1:41" ht="15">
      <c r="A188" s="93" t="s">
        <v>180</v>
      </c>
      <c r="B188" s="44">
        <v>0.75</v>
      </c>
      <c r="C188" s="44"/>
      <c r="D188" s="44">
        <v>0.544</v>
      </c>
      <c r="E188" s="44">
        <v>0.418</v>
      </c>
      <c r="F188" s="44">
        <v>0.517</v>
      </c>
      <c r="G188" s="44">
        <v>0.419</v>
      </c>
      <c r="H188" s="44"/>
      <c r="I188" s="44"/>
      <c r="J188" s="44">
        <v>0.361</v>
      </c>
      <c r="K188" s="44">
        <v>0.6</v>
      </c>
      <c r="L188" s="44"/>
      <c r="M188" s="44"/>
      <c r="N188" s="44">
        <v>1.5</v>
      </c>
      <c r="O188" s="44"/>
      <c r="P188" s="44"/>
      <c r="Q188" s="44">
        <v>1.8</v>
      </c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>
        <v>0</v>
      </c>
      <c r="AG188" s="44">
        <v>1.4</v>
      </c>
      <c r="AH188" s="44"/>
      <c r="AI188" s="44"/>
      <c r="AJ188" s="44">
        <v>0.78</v>
      </c>
      <c r="AK188" s="44">
        <v>1.47</v>
      </c>
      <c r="AL188" s="44">
        <v>1.76</v>
      </c>
      <c r="AM188" s="44">
        <v>1.75</v>
      </c>
      <c r="AN188" s="44">
        <v>0.8</v>
      </c>
      <c r="AO188" s="44">
        <v>0.7</v>
      </c>
    </row>
    <row r="189" spans="1:41" ht="15">
      <c r="A189" s="93" t="s">
        <v>201</v>
      </c>
      <c r="B189" s="44">
        <v>1.544</v>
      </c>
      <c r="C189" s="44">
        <v>0.845</v>
      </c>
      <c r="D189" s="44">
        <v>1</v>
      </c>
      <c r="E189" s="44">
        <v>1</v>
      </c>
      <c r="F189" s="44">
        <v>1.464</v>
      </c>
      <c r="G189" s="44">
        <v>1.209</v>
      </c>
      <c r="H189" s="44">
        <v>0.724</v>
      </c>
      <c r="I189" s="44">
        <v>0.78</v>
      </c>
      <c r="J189" s="44">
        <v>0.831</v>
      </c>
      <c r="K189" s="44">
        <v>1.148</v>
      </c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>
        <v>0</v>
      </c>
      <c r="AH189" s="44">
        <v>1.55</v>
      </c>
      <c r="AI189" s="44"/>
      <c r="AJ189" s="44"/>
      <c r="AK189" s="44">
        <v>1</v>
      </c>
      <c r="AL189" s="44">
        <v>1.61</v>
      </c>
      <c r="AM189" s="44">
        <v>2</v>
      </c>
      <c r="AN189" s="44">
        <v>2.1</v>
      </c>
      <c r="AO189" s="44">
        <v>2.19</v>
      </c>
    </row>
    <row r="190" spans="1:41" ht="15">
      <c r="A190" s="93" t="s">
        <v>202</v>
      </c>
      <c r="B190" s="44">
        <v>1.819</v>
      </c>
      <c r="C190" s="44"/>
      <c r="D190" s="44"/>
      <c r="E190" s="44">
        <v>1.611</v>
      </c>
      <c r="F190" s="44"/>
      <c r="G190" s="44">
        <v>1.212</v>
      </c>
      <c r="H190" s="44">
        <v>1.472</v>
      </c>
      <c r="I190" s="44">
        <v>2.106</v>
      </c>
      <c r="J190" s="44">
        <v>1.74</v>
      </c>
      <c r="K190" s="44"/>
      <c r="L190" s="44"/>
      <c r="M190" s="44"/>
      <c r="N190" s="44"/>
      <c r="O190" s="44"/>
      <c r="P190" s="44"/>
      <c r="Q190" s="44"/>
      <c r="R190" s="44">
        <v>0.953</v>
      </c>
      <c r="S190" s="44">
        <v>1.82</v>
      </c>
      <c r="T190" s="44"/>
      <c r="U190" s="44">
        <v>0.8</v>
      </c>
      <c r="V190" s="44">
        <v>2</v>
      </c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>
        <v>1.2</v>
      </c>
      <c r="AL190" s="44">
        <v>1.9</v>
      </c>
      <c r="AM190" s="44" t="s">
        <v>216</v>
      </c>
      <c r="AN190" s="44">
        <v>1.87</v>
      </c>
      <c r="AO190" s="44">
        <v>1.96</v>
      </c>
    </row>
    <row r="191" spans="1:41" ht="15">
      <c r="A191" s="93" t="s">
        <v>179</v>
      </c>
      <c r="B191" s="44">
        <v>0.574</v>
      </c>
      <c r="C191" s="44">
        <v>0.695</v>
      </c>
      <c r="D191" s="44">
        <v>0.491</v>
      </c>
      <c r="E191" s="44">
        <v>0.519</v>
      </c>
      <c r="F191" s="44">
        <v>0.628</v>
      </c>
      <c r="G191" s="44">
        <v>1.49</v>
      </c>
      <c r="H191" s="44">
        <v>0.431</v>
      </c>
      <c r="I191" s="44">
        <v>0.665</v>
      </c>
      <c r="J191" s="44">
        <v>0.723</v>
      </c>
      <c r="K191" s="44">
        <v>0.386</v>
      </c>
      <c r="L191" s="44">
        <v>0.02</v>
      </c>
      <c r="M191" s="44">
        <v>0.731</v>
      </c>
      <c r="N191" s="44">
        <v>0.86</v>
      </c>
      <c r="O191" s="44">
        <v>0.622</v>
      </c>
      <c r="P191" s="44">
        <v>0.8</v>
      </c>
      <c r="Q191" s="44">
        <v>1</v>
      </c>
      <c r="R191" s="44">
        <v>0.8</v>
      </c>
      <c r="S191" s="44">
        <v>0.81</v>
      </c>
      <c r="T191" s="44">
        <v>0.75</v>
      </c>
      <c r="U191" s="44">
        <v>1.09</v>
      </c>
      <c r="V191" s="44">
        <v>0.3</v>
      </c>
      <c r="W191" s="44"/>
      <c r="X191" s="44">
        <v>0.45</v>
      </c>
      <c r="Y191" s="44"/>
      <c r="Z191" s="44"/>
      <c r="AA191" s="44"/>
      <c r="AB191" s="44"/>
      <c r="AC191" s="44"/>
      <c r="AD191" s="44"/>
      <c r="AE191" s="44"/>
      <c r="AF191" s="44">
        <v>1.2</v>
      </c>
      <c r="AG191" s="44">
        <v>0.6</v>
      </c>
      <c r="AH191" s="44"/>
      <c r="AI191" s="44"/>
      <c r="AJ191" s="44">
        <v>0.9</v>
      </c>
      <c r="AK191" s="44">
        <v>0.73</v>
      </c>
      <c r="AL191" s="44">
        <v>0.64</v>
      </c>
      <c r="AM191" s="44">
        <v>0.92</v>
      </c>
      <c r="AN191" s="44">
        <v>0.18</v>
      </c>
      <c r="AO191" s="44">
        <v>1.2</v>
      </c>
    </row>
    <row r="192" spans="1:41" ht="15">
      <c r="A192" s="93" t="s">
        <v>212</v>
      </c>
      <c r="B192" s="44"/>
      <c r="C192" s="44"/>
      <c r="D192" s="44"/>
      <c r="E192" s="44">
        <v>2</v>
      </c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>
        <v>0.68</v>
      </c>
      <c r="AL192" s="44"/>
      <c r="AM192" s="44"/>
      <c r="AN192" s="44">
        <v>1.87</v>
      </c>
      <c r="AO192" s="44">
        <v>1.95</v>
      </c>
    </row>
    <row r="193" spans="1:41" ht="15">
      <c r="A193" s="93" t="s">
        <v>182</v>
      </c>
      <c r="B193" s="44">
        <v>0.715</v>
      </c>
      <c r="C193" s="44">
        <v>0.8</v>
      </c>
      <c r="D193" s="44">
        <v>0.648</v>
      </c>
      <c r="E193" s="44">
        <v>0.755</v>
      </c>
      <c r="F193" s="44">
        <v>0.6</v>
      </c>
      <c r="G193" s="44">
        <v>0.568</v>
      </c>
      <c r="H193" s="44"/>
      <c r="I193" s="44"/>
      <c r="J193" s="44"/>
      <c r="K193" s="44"/>
      <c r="L193" s="44"/>
      <c r="M193" s="44">
        <v>0.2</v>
      </c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>
        <v>1.1</v>
      </c>
      <c r="AK193" s="44"/>
      <c r="AL193" s="44"/>
      <c r="AM193" s="44"/>
      <c r="AN193" s="44"/>
      <c r="AO193" s="44"/>
    </row>
    <row r="194" spans="1:41" ht="15">
      <c r="A194" s="93" t="s">
        <v>204</v>
      </c>
      <c r="B194" s="44"/>
      <c r="C194" s="44"/>
      <c r="D194" s="44">
        <v>1</v>
      </c>
      <c r="E194" s="44"/>
      <c r="F194" s="44"/>
      <c r="G194" s="44">
        <v>0.225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</row>
    <row r="195" spans="1:41" ht="15">
      <c r="A195" s="93" t="s">
        <v>206</v>
      </c>
      <c r="B195" s="44">
        <v>1.5</v>
      </c>
      <c r="C195" s="44">
        <v>3.012</v>
      </c>
      <c r="D195" s="44">
        <v>2.759</v>
      </c>
      <c r="E195" s="44"/>
      <c r="F195" s="44"/>
      <c r="G195" s="44"/>
      <c r="H195" s="44"/>
      <c r="I195" s="44">
        <v>0.571</v>
      </c>
      <c r="J195" s="44">
        <v>0.5</v>
      </c>
      <c r="K195" s="44"/>
      <c r="L195" s="44"/>
      <c r="M195" s="44"/>
      <c r="N195" s="44">
        <v>0.5</v>
      </c>
      <c r="O195" s="44"/>
      <c r="P195" s="44"/>
      <c r="Q195" s="44"/>
      <c r="R195" s="44">
        <v>1</v>
      </c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>
        <v>1.33</v>
      </c>
      <c r="AF195" s="44">
        <v>0</v>
      </c>
      <c r="AG195" s="44">
        <v>1.51</v>
      </c>
      <c r="AH195" s="44">
        <v>0.65</v>
      </c>
      <c r="AI195" s="44">
        <v>1.11</v>
      </c>
      <c r="AJ195" s="44">
        <v>1.12</v>
      </c>
      <c r="AK195" s="44">
        <v>0.65</v>
      </c>
      <c r="AL195" s="44">
        <v>0.7</v>
      </c>
      <c r="AM195" s="44">
        <v>0.62</v>
      </c>
      <c r="AN195" s="44">
        <v>0.75</v>
      </c>
      <c r="AO195" s="44">
        <v>0.68</v>
      </c>
    </row>
    <row r="196" ht="15">
      <c r="A196" s="6"/>
    </row>
    <row r="197" ht="15">
      <c r="A197" s="6"/>
    </row>
    <row r="198" ht="15">
      <c r="A198" s="6" t="s">
        <v>177</v>
      </c>
    </row>
    <row r="199" spans="1:41" ht="15">
      <c r="A199" s="93" t="s">
        <v>178</v>
      </c>
      <c r="B199" s="88">
        <v>1980</v>
      </c>
      <c r="C199" s="88">
        <v>1981</v>
      </c>
      <c r="D199" s="88">
        <v>1982</v>
      </c>
      <c r="E199" s="88">
        <v>1983</v>
      </c>
      <c r="F199" s="88">
        <v>1984</v>
      </c>
      <c r="G199" s="88">
        <v>1985</v>
      </c>
      <c r="H199" s="88">
        <v>1986</v>
      </c>
      <c r="I199" s="88">
        <v>1987</v>
      </c>
      <c r="J199" s="88">
        <v>1988</v>
      </c>
      <c r="K199" s="88">
        <v>1989</v>
      </c>
      <c r="L199" s="88">
        <v>1990</v>
      </c>
      <c r="M199" s="88">
        <v>1991</v>
      </c>
      <c r="N199" s="88">
        <v>1992</v>
      </c>
      <c r="O199" s="88">
        <v>1993</v>
      </c>
      <c r="P199" s="88">
        <v>1994</v>
      </c>
      <c r="Q199" s="88">
        <v>1995</v>
      </c>
      <c r="R199" s="88">
        <v>1996</v>
      </c>
      <c r="S199" s="88">
        <v>1997</v>
      </c>
      <c r="T199" s="88">
        <v>1998</v>
      </c>
      <c r="U199" s="88">
        <v>1999</v>
      </c>
      <c r="V199" s="88">
        <v>2000</v>
      </c>
      <c r="W199" s="88">
        <v>2001</v>
      </c>
      <c r="X199" s="88">
        <v>2002</v>
      </c>
      <c r="Y199" s="88">
        <v>2003</v>
      </c>
      <c r="Z199" s="88">
        <v>2004</v>
      </c>
      <c r="AA199" s="88">
        <v>2005</v>
      </c>
      <c r="AB199" s="88">
        <v>2006</v>
      </c>
      <c r="AC199" s="88">
        <v>2007</v>
      </c>
      <c r="AD199" s="88">
        <v>2008</v>
      </c>
      <c r="AE199" s="88">
        <v>2009</v>
      </c>
      <c r="AF199" s="88">
        <v>2010</v>
      </c>
      <c r="AG199" s="88">
        <v>2011</v>
      </c>
      <c r="AH199" s="88">
        <v>2012</v>
      </c>
      <c r="AI199" s="88">
        <v>2013</v>
      </c>
      <c r="AJ199" s="88">
        <v>2014</v>
      </c>
      <c r="AK199" s="88">
        <v>2015</v>
      </c>
      <c r="AL199" s="88">
        <v>2016</v>
      </c>
      <c r="AM199" s="88">
        <v>2017</v>
      </c>
      <c r="AN199" s="88">
        <v>2018</v>
      </c>
      <c r="AO199" s="88">
        <v>2019</v>
      </c>
    </row>
    <row r="200" spans="1:41" ht="15">
      <c r="A200" s="93" t="s">
        <v>196</v>
      </c>
      <c r="B200" s="45"/>
      <c r="C200" s="45"/>
      <c r="D200" s="45"/>
      <c r="E200" s="45"/>
      <c r="F200" s="45"/>
      <c r="G200" s="45">
        <v>120</v>
      </c>
      <c r="H200" s="45"/>
      <c r="I200" s="45"/>
      <c r="J200" s="45"/>
      <c r="K200" s="45"/>
      <c r="L200" s="45"/>
      <c r="M200" s="45"/>
      <c r="N200" s="45"/>
      <c r="O200" s="45"/>
      <c r="P200" s="45">
        <v>2000</v>
      </c>
      <c r="Q200" s="45">
        <v>2039</v>
      </c>
      <c r="R200" s="45">
        <v>2500</v>
      </c>
      <c r="S200" s="45">
        <v>2647.62</v>
      </c>
      <c r="T200" s="45">
        <v>3000</v>
      </c>
      <c r="U200" s="45">
        <v>5967.15</v>
      </c>
      <c r="V200" s="45"/>
      <c r="W200" s="45"/>
      <c r="X200" s="45">
        <v>2425.92</v>
      </c>
      <c r="Y200" s="45">
        <v>2345.09</v>
      </c>
      <c r="Z200" s="45"/>
      <c r="AA200" s="45">
        <v>2000</v>
      </c>
      <c r="AB200" s="45">
        <v>3563.19</v>
      </c>
      <c r="AC200" s="45">
        <v>8200</v>
      </c>
      <c r="AD200" s="45">
        <v>8500</v>
      </c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</row>
    <row r="201" spans="1:41" ht="15">
      <c r="A201" s="93" t="s">
        <v>184</v>
      </c>
      <c r="B201" s="45"/>
      <c r="C201" s="45"/>
      <c r="D201" s="45"/>
      <c r="E201" s="45"/>
      <c r="F201" s="45"/>
      <c r="G201" s="45"/>
      <c r="H201" s="45"/>
      <c r="I201" s="45"/>
      <c r="J201" s="45">
        <v>753.85</v>
      </c>
      <c r="K201" s="45"/>
      <c r="L201" s="45">
        <v>2850</v>
      </c>
      <c r="M201" s="45">
        <v>3000</v>
      </c>
      <c r="N201" s="45">
        <v>986.92</v>
      </c>
      <c r="O201" s="45">
        <v>1795</v>
      </c>
      <c r="P201" s="45">
        <v>3500</v>
      </c>
      <c r="Q201" s="45">
        <v>3550</v>
      </c>
      <c r="R201" s="45">
        <v>3500</v>
      </c>
      <c r="S201" s="45">
        <v>3800</v>
      </c>
      <c r="T201" s="45">
        <v>5800</v>
      </c>
      <c r="U201" s="45">
        <v>4941.86</v>
      </c>
      <c r="V201" s="45">
        <v>4000</v>
      </c>
      <c r="W201" s="45">
        <v>4000</v>
      </c>
      <c r="X201" s="45">
        <v>1000</v>
      </c>
      <c r="Y201" s="45"/>
      <c r="Z201" s="45">
        <v>2500</v>
      </c>
      <c r="AA201" s="45">
        <v>2500</v>
      </c>
      <c r="AB201" s="45">
        <v>2500</v>
      </c>
      <c r="AC201" s="45">
        <v>2500</v>
      </c>
      <c r="AD201" s="45">
        <v>4000</v>
      </c>
      <c r="AE201" s="45"/>
      <c r="AF201" s="45"/>
      <c r="AG201" s="45"/>
      <c r="AH201" s="45"/>
      <c r="AI201" s="45"/>
      <c r="AJ201" s="45"/>
      <c r="AK201" s="45">
        <v>5892.31</v>
      </c>
      <c r="AL201" s="45"/>
      <c r="AM201" s="45"/>
      <c r="AN201" s="45"/>
      <c r="AO201" s="45"/>
    </row>
    <row r="202" spans="1:41" ht="15">
      <c r="A202" s="93" t="s">
        <v>185</v>
      </c>
      <c r="B202" s="45">
        <v>7.89</v>
      </c>
      <c r="C202" s="45">
        <v>12.2</v>
      </c>
      <c r="D202" s="45">
        <v>15.88</v>
      </c>
      <c r="E202" s="45">
        <v>30.6</v>
      </c>
      <c r="F202" s="45"/>
      <c r="G202" s="45">
        <v>114.73</v>
      </c>
      <c r="H202" s="45">
        <v>183.15</v>
      </c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</row>
    <row r="203" spans="1:41" ht="15">
      <c r="A203" s="93" t="s">
        <v>186</v>
      </c>
      <c r="B203" s="45"/>
      <c r="C203" s="45"/>
      <c r="D203" s="45"/>
      <c r="E203" s="45"/>
      <c r="F203" s="45"/>
      <c r="G203" s="45">
        <v>150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>
        <v>4320</v>
      </c>
      <c r="W203" s="45"/>
      <c r="X203" s="45"/>
      <c r="Y203" s="45"/>
      <c r="Z203" s="45">
        <v>6500</v>
      </c>
      <c r="AA203" s="45"/>
      <c r="AB203" s="45"/>
      <c r="AC203" s="45"/>
      <c r="AD203" s="45"/>
      <c r="AE203" s="45"/>
      <c r="AF203" s="45"/>
      <c r="AG203" s="45"/>
      <c r="AH203" s="45">
        <v>6600</v>
      </c>
      <c r="AI203" s="45"/>
      <c r="AJ203" s="45"/>
      <c r="AK203" s="45"/>
      <c r="AL203" s="45"/>
      <c r="AM203" s="45"/>
      <c r="AN203" s="45"/>
      <c r="AO203" s="45"/>
    </row>
    <row r="204" spans="1:41" ht="15">
      <c r="A204" s="93" t="s">
        <v>187</v>
      </c>
      <c r="B204" s="45"/>
      <c r="C204" s="45"/>
      <c r="D204" s="45"/>
      <c r="E204" s="45"/>
      <c r="F204" s="45"/>
      <c r="G204" s="45">
        <v>68.78</v>
      </c>
      <c r="H204" s="45">
        <v>115</v>
      </c>
      <c r="I204" s="45"/>
      <c r="J204" s="45">
        <v>500</v>
      </c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>
        <v>4750</v>
      </c>
      <c r="AF204" s="45">
        <v>4580</v>
      </c>
      <c r="AG204" s="45">
        <v>5114.11</v>
      </c>
      <c r="AH204" s="45"/>
      <c r="AI204" s="45">
        <v>5500</v>
      </c>
      <c r="AJ204" s="45">
        <v>5497.88</v>
      </c>
      <c r="AK204" s="45">
        <v>6170</v>
      </c>
      <c r="AL204" s="45">
        <v>6144.83</v>
      </c>
      <c r="AM204" s="45">
        <v>6200</v>
      </c>
      <c r="AN204" s="45">
        <v>6250</v>
      </c>
      <c r="AO204" s="45">
        <v>6200</v>
      </c>
    </row>
    <row r="205" spans="1:41" ht="15">
      <c r="A205" s="93" t="s">
        <v>183</v>
      </c>
      <c r="B205" s="45">
        <v>7</v>
      </c>
      <c r="C205" s="45">
        <v>11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>
        <v>1200</v>
      </c>
      <c r="P205" s="45">
        <v>1000</v>
      </c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>
        <v>5000</v>
      </c>
      <c r="AC205" s="45"/>
      <c r="AD205" s="45"/>
      <c r="AE205" s="45"/>
      <c r="AF205" s="45"/>
      <c r="AG205" s="45"/>
      <c r="AH205" s="45">
        <v>6254</v>
      </c>
      <c r="AI205" s="45"/>
      <c r="AJ205" s="45"/>
      <c r="AK205" s="45"/>
      <c r="AL205" s="45"/>
      <c r="AM205" s="45"/>
      <c r="AN205" s="45"/>
      <c r="AO205" s="45"/>
    </row>
    <row r="206" spans="1:41" ht="15">
      <c r="A206" s="93" t="s">
        <v>188</v>
      </c>
      <c r="B206" s="45"/>
      <c r="C206" s="45"/>
      <c r="D206" s="45">
        <v>18.88</v>
      </c>
      <c r="E206" s="45">
        <v>30.6</v>
      </c>
      <c r="F206" s="45">
        <v>63.16</v>
      </c>
      <c r="G206" s="45">
        <v>115</v>
      </c>
      <c r="H206" s="45"/>
      <c r="I206" s="45"/>
      <c r="J206" s="45">
        <v>625.81</v>
      </c>
      <c r="K206" s="45"/>
      <c r="L206" s="45"/>
      <c r="M206" s="45">
        <v>800</v>
      </c>
      <c r="N206" s="45">
        <v>800</v>
      </c>
      <c r="O206" s="45">
        <v>605.38</v>
      </c>
      <c r="P206" s="45"/>
      <c r="Q206" s="45">
        <v>1100</v>
      </c>
      <c r="R206" s="45"/>
      <c r="S206" s="45"/>
      <c r="T206" s="45"/>
      <c r="U206" s="45"/>
      <c r="V206" s="45"/>
      <c r="W206" s="45"/>
      <c r="X206" s="45"/>
      <c r="Y206" s="45"/>
      <c r="Z206" s="45">
        <v>2700</v>
      </c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</row>
    <row r="207" spans="1:41" ht="15">
      <c r="A207" s="93" t="s">
        <v>181</v>
      </c>
      <c r="B207" s="45"/>
      <c r="C207" s="45"/>
      <c r="D207" s="45"/>
      <c r="E207" s="45"/>
      <c r="F207" s="45"/>
      <c r="G207" s="45">
        <v>80</v>
      </c>
      <c r="H207" s="45"/>
      <c r="I207" s="45"/>
      <c r="J207" s="45"/>
      <c r="K207" s="45"/>
      <c r="L207" s="45"/>
      <c r="M207" s="45"/>
      <c r="N207" s="45">
        <v>808</v>
      </c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>
        <v>7000</v>
      </c>
      <c r="Z207" s="45">
        <v>6000</v>
      </c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</row>
    <row r="208" spans="1:41" ht="15">
      <c r="A208" s="93" t="s">
        <v>190</v>
      </c>
      <c r="B208" s="45">
        <v>8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>
        <v>4000</v>
      </c>
      <c r="T208" s="45"/>
      <c r="U208" s="45"/>
      <c r="V208" s="45"/>
      <c r="W208" s="45"/>
      <c r="X208" s="45">
        <v>1100</v>
      </c>
      <c r="Y208" s="45">
        <v>3000</v>
      </c>
      <c r="Z208" s="45">
        <v>1950</v>
      </c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</row>
    <row r="209" spans="1:41" ht="15">
      <c r="A209" s="93" t="s">
        <v>191</v>
      </c>
      <c r="B209" s="45"/>
      <c r="C209" s="45"/>
      <c r="D209" s="45">
        <v>15.12</v>
      </c>
      <c r="E209" s="45">
        <v>38.2</v>
      </c>
      <c r="F209" s="45">
        <v>66.9</v>
      </c>
      <c r="G209" s="45">
        <v>115</v>
      </c>
      <c r="H209" s="45">
        <v>211.3</v>
      </c>
      <c r="I209" s="45">
        <v>355.6</v>
      </c>
      <c r="J209" s="45">
        <v>682.99</v>
      </c>
      <c r="K209" s="45">
        <v>1200</v>
      </c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>
        <v>1235</v>
      </c>
      <c r="W209" s="45">
        <v>900</v>
      </c>
      <c r="X209" s="45"/>
      <c r="Y209" s="45">
        <v>1550</v>
      </c>
      <c r="Z209" s="45"/>
      <c r="AA209" s="45"/>
      <c r="AB209" s="45"/>
      <c r="AC209" s="45"/>
      <c r="AD209" s="45"/>
      <c r="AE209" s="45">
        <v>3500</v>
      </c>
      <c r="AF209" s="45">
        <v>5000</v>
      </c>
      <c r="AG209" s="45">
        <v>6000</v>
      </c>
      <c r="AH209" s="45">
        <v>6550.91</v>
      </c>
      <c r="AI209" s="45">
        <v>5952.7</v>
      </c>
      <c r="AJ209" s="45">
        <v>6483.59</v>
      </c>
      <c r="AK209" s="45">
        <v>6414.1</v>
      </c>
      <c r="AL209" s="45">
        <v>7758.4</v>
      </c>
      <c r="AM209" s="45">
        <v>7012.5</v>
      </c>
      <c r="AN209" s="45"/>
      <c r="AO209" s="45">
        <v>6200</v>
      </c>
    </row>
    <row r="210" spans="1:41" ht="15">
      <c r="A210" s="93" t="s">
        <v>192</v>
      </c>
      <c r="B210" s="45">
        <v>6.14</v>
      </c>
      <c r="C210" s="45">
        <v>12.46</v>
      </c>
      <c r="D210" s="45">
        <v>13.66</v>
      </c>
      <c r="E210" s="45">
        <v>28.14</v>
      </c>
      <c r="F210" s="45">
        <v>57.24</v>
      </c>
      <c r="G210" s="45">
        <v>106.48</v>
      </c>
      <c r="H210" s="45">
        <v>133.61</v>
      </c>
      <c r="I210" s="45">
        <v>364.75</v>
      </c>
      <c r="J210" s="45">
        <v>1175.63</v>
      </c>
      <c r="K210" s="45">
        <v>2350</v>
      </c>
      <c r="L210" s="45">
        <v>814.18</v>
      </c>
      <c r="M210" s="45">
        <v>2550</v>
      </c>
      <c r="N210" s="45"/>
      <c r="O210" s="45"/>
      <c r="P210" s="45"/>
      <c r="Q210" s="45"/>
      <c r="R210" s="45"/>
      <c r="S210" s="45"/>
      <c r="T210" s="45"/>
      <c r="U210" s="45">
        <v>6000</v>
      </c>
      <c r="V210" s="45"/>
      <c r="W210" s="45">
        <v>4000</v>
      </c>
      <c r="X210" s="45"/>
      <c r="Y210" s="45"/>
      <c r="Z210" s="45"/>
      <c r="AA210" s="45"/>
      <c r="AB210" s="45"/>
      <c r="AC210" s="45"/>
      <c r="AD210" s="45"/>
      <c r="AE210" s="45"/>
      <c r="AF210" s="45">
        <v>5000</v>
      </c>
      <c r="AG210" s="45">
        <v>5816.04</v>
      </c>
      <c r="AH210" s="45"/>
      <c r="AI210" s="45">
        <v>6311.49</v>
      </c>
      <c r="AJ210" s="45">
        <v>6220</v>
      </c>
      <c r="AK210" s="45">
        <v>7192.57</v>
      </c>
      <c r="AL210" s="45">
        <v>6624.67</v>
      </c>
      <c r="AM210" s="45">
        <v>7192.98</v>
      </c>
      <c r="AN210" s="45">
        <v>6608.91</v>
      </c>
      <c r="AO210" s="45">
        <v>6457.56</v>
      </c>
    </row>
    <row r="211" spans="1:41" ht="15">
      <c r="A211" s="93" t="s">
        <v>193</v>
      </c>
      <c r="B211" s="45"/>
      <c r="C211" s="45">
        <v>8.63</v>
      </c>
      <c r="D211" s="45">
        <v>11.91</v>
      </c>
      <c r="E211" s="45"/>
      <c r="F211" s="45"/>
      <c r="G211" s="45">
        <v>150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</row>
    <row r="212" spans="1:41" ht="15">
      <c r="A212" s="93" t="s">
        <v>210</v>
      </c>
      <c r="B212" s="45">
        <v>29</v>
      </c>
      <c r="C212" s="45"/>
      <c r="D212" s="45"/>
      <c r="E212" s="45"/>
      <c r="F212" s="45"/>
      <c r="G212" s="45"/>
      <c r="H212" s="45"/>
      <c r="I212" s="45"/>
      <c r="J212" s="45">
        <v>512.5</v>
      </c>
      <c r="K212" s="45">
        <v>520</v>
      </c>
      <c r="L212" s="45"/>
      <c r="M212" s="45">
        <v>2500</v>
      </c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>
        <v>6000</v>
      </c>
      <c r="AM212" s="45">
        <v>6817.11</v>
      </c>
      <c r="AN212" s="45">
        <v>6147</v>
      </c>
      <c r="AO212" s="45">
        <v>7100</v>
      </c>
    </row>
    <row r="213" spans="1:41" ht="15">
      <c r="A213" s="93" t="s">
        <v>194</v>
      </c>
      <c r="B213" s="45">
        <v>7.09</v>
      </c>
      <c r="C213" s="45">
        <v>11.96</v>
      </c>
      <c r="D213" s="45">
        <v>14.01</v>
      </c>
      <c r="E213" s="45">
        <v>29.87</v>
      </c>
      <c r="F213" s="45">
        <v>54.43</v>
      </c>
      <c r="G213" s="45">
        <v>104.54</v>
      </c>
      <c r="H213" s="45">
        <v>185.9</v>
      </c>
      <c r="I213" s="45">
        <v>290.09</v>
      </c>
      <c r="J213" s="45">
        <v>620</v>
      </c>
      <c r="K213" s="45">
        <v>410</v>
      </c>
      <c r="L213" s="45"/>
      <c r="M213" s="45"/>
      <c r="N213" s="45"/>
      <c r="O213" s="45"/>
      <c r="P213" s="45"/>
      <c r="Q213" s="45"/>
      <c r="R213" s="45">
        <v>4000</v>
      </c>
      <c r="S213" s="45"/>
      <c r="T213" s="45"/>
      <c r="U213" s="45">
        <v>4000</v>
      </c>
      <c r="V213" s="45">
        <v>7394.29</v>
      </c>
      <c r="W213" s="45">
        <v>7800</v>
      </c>
      <c r="X213" s="45"/>
      <c r="Y213" s="45"/>
      <c r="Z213" s="45"/>
      <c r="AA213" s="45"/>
      <c r="AB213" s="45"/>
      <c r="AC213" s="45"/>
      <c r="AD213" s="45"/>
      <c r="AE213" s="45"/>
      <c r="AF213" s="45">
        <v>5000</v>
      </c>
      <c r="AG213" s="45">
        <v>5820.39</v>
      </c>
      <c r="AH213" s="45">
        <v>5004.46</v>
      </c>
      <c r="AI213" s="45">
        <v>4197.54</v>
      </c>
      <c r="AJ213" s="45">
        <v>2509.49</v>
      </c>
      <c r="AK213" s="45">
        <v>3917.2</v>
      </c>
      <c r="AL213" s="45">
        <v>5604.18</v>
      </c>
      <c r="AM213" s="45">
        <v>4189.64</v>
      </c>
      <c r="AN213" s="45">
        <v>4921.53</v>
      </c>
      <c r="AO213" s="45">
        <v>7987.52</v>
      </c>
    </row>
    <row r="214" spans="1:41" ht="15">
      <c r="A214" s="93" t="s">
        <v>13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>
        <v>1330.45</v>
      </c>
      <c r="X214" s="45"/>
      <c r="Y214" s="45"/>
      <c r="Z214" s="45"/>
      <c r="AA214" s="45"/>
      <c r="AB214" s="45"/>
      <c r="AC214" s="45"/>
      <c r="AD214" s="45"/>
      <c r="AE214" s="45"/>
      <c r="AF214" s="45"/>
      <c r="AG214" s="45">
        <v>0</v>
      </c>
      <c r="AH214" s="45"/>
      <c r="AI214" s="45"/>
      <c r="AJ214" s="45"/>
      <c r="AK214" s="45">
        <v>6701.01</v>
      </c>
      <c r="AL214" s="45">
        <v>6687.34</v>
      </c>
      <c r="AM214" s="45">
        <v>5887.76</v>
      </c>
      <c r="AN214" s="45">
        <v>7610.36</v>
      </c>
      <c r="AO214" s="45">
        <v>7331.15</v>
      </c>
    </row>
    <row r="215" spans="1:41" ht="15">
      <c r="A215" s="93" t="s">
        <v>209</v>
      </c>
      <c r="B215" s="45">
        <v>7.35</v>
      </c>
      <c r="C215" s="45">
        <v>10.93</v>
      </c>
      <c r="D215" s="45">
        <v>15.11</v>
      </c>
      <c r="E215" s="45">
        <v>30.6</v>
      </c>
      <c r="F215" s="45">
        <v>66.5</v>
      </c>
      <c r="G215" s="45">
        <v>113.7</v>
      </c>
      <c r="H215" s="45">
        <v>110</v>
      </c>
      <c r="I215" s="45"/>
      <c r="J215" s="45">
        <v>600</v>
      </c>
      <c r="K215" s="45"/>
      <c r="L215" s="45"/>
      <c r="M215" s="45"/>
      <c r="N215" s="45"/>
      <c r="O215" s="45"/>
      <c r="P215" s="45"/>
      <c r="Q215" s="45"/>
      <c r="R215" s="45"/>
      <c r="S215" s="45">
        <v>1500</v>
      </c>
      <c r="T215" s="45"/>
      <c r="U215" s="45"/>
      <c r="V215" s="45"/>
      <c r="W215" s="45"/>
      <c r="X215" s="45">
        <v>2500</v>
      </c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>
        <v>7050</v>
      </c>
      <c r="AN215" s="45"/>
      <c r="AO215" s="45"/>
    </row>
    <row r="216" spans="1:41" ht="15">
      <c r="A216" s="93" t="s">
        <v>197</v>
      </c>
      <c r="B216" s="45"/>
      <c r="C216" s="45">
        <v>7</v>
      </c>
      <c r="D216" s="45">
        <v>12.33</v>
      </c>
      <c r="E216" s="45">
        <v>19</v>
      </c>
      <c r="F216" s="45"/>
      <c r="G216" s="45">
        <v>65</v>
      </c>
      <c r="H216" s="45">
        <v>148.67</v>
      </c>
      <c r="I216" s="45">
        <v>360</v>
      </c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</row>
    <row r="217" spans="1:41" ht="15">
      <c r="A217" s="93" t="s">
        <v>198</v>
      </c>
      <c r="B217" s="45"/>
      <c r="C217" s="45"/>
      <c r="D217" s="45"/>
      <c r="E217" s="45"/>
      <c r="F217" s="45">
        <v>40</v>
      </c>
      <c r="G217" s="45">
        <v>175</v>
      </c>
      <c r="H217" s="45">
        <v>249.23</v>
      </c>
      <c r="I217" s="45"/>
      <c r="J217" s="45">
        <v>500</v>
      </c>
      <c r="K217" s="45">
        <v>700</v>
      </c>
      <c r="L217" s="45"/>
      <c r="M217" s="45">
        <v>1000</v>
      </c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</row>
    <row r="218" spans="1:41" ht="15">
      <c r="A218" s="93" t="s">
        <v>205</v>
      </c>
      <c r="B218" s="45"/>
      <c r="C218" s="45">
        <v>6.13</v>
      </c>
      <c r="D218" s="45"/>
      <c r="E218" s="45"/>
      <c r="F218" s="45">
        <v>70.49</v>
      </c>
      <c r="G218" s="45">
        <v>112.87</v>
      </c>
      <c r="H218" s="45">
        <v>171.48</v>
      </c>
      <c r="I218" s="45">
        <v>350</v>
      </c>
      <c r="J218" s="45">
        <v>635</v>
      </c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</row>
    <row r="219" spans="1:41" ht="15">
      <c r="A219" s="93" t="s">
        <v>199</v>
      </c>
      <c r="B219" s="45">
        <v>6.5</v>
      </c>
      <c r="C219" s="45"/>
      <c r="D219" s="45">
        <v>15.1</v>
      </c>
      <c r="E219" s="45"/>
      <c r="F219" s="45">
        <v>100</v>
      </c>
      <c r="G219" s="45">
        <v>250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>
        <v>7500</v>
      </c>
      <c r="AI219" s="45"/>
      <c r="AJ219" s="45"/>
      <c r="AK219" s="45"/>
      <c r="AL219" s="45"/>
      <c r="AM219" s="45"/>
      <c r="AN219" s="45"/>
      <c r="AO219" s="45"/>
    </row>
    <row r="220" spans="1:41" ht="15">
      <c r="A220" s="93" t="s">
        <v>200</v>
      </c>
      <c r="B220" s="45">
        <v>5.5</v>
      </c>
      <c r="C220" s="45">
        <v>6.5</v>
      </c>
      <c r="D220" s="45">
        <v>10.8</v>
      </c>
      <c r="E220" s="45">
        <v>27.21</v>
      </c>
      <c r="F220" s="45"/>
      <c r="G220" s="45">
        <v>69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</row>
    <row r="221" spans="1:41" ht="15">
      <c r="A221" s="93" t="s">
        <v>180</v>
      </c>
      <c r="B221" s="45">
        <v>8</v>
      </c>
      <c r="C221" s="45"/>
      <c r="D221" s="45">
        <v>21.7</v>
      </c>
      <c r="E221" s="45">
        <v>27.19</v>
      </c>
      <c r="F221" s="45">
        <v>58.17</v>
      </c>
      <c r="G221" s="45">
        <v>112.61</v>
      </c>
      <c r="H221" s="45"/>
      <c r="I221" s="45"/>
      <c r="J221" s="45">
        <v>488</v>
      </c>
      <c r="K221" s="45">
        <v>500</v>
      </c>
      <c r="L221" s="45"/>
      <c r="M221" s="45"/>
      <c r="N221" s="45">
        <v>850</v>
      </c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>
        <v>0</v>
      </c>
      <c r="AG221" s="45">
        <v>5500</v>
      </c>
      <c r="AH221" s="45"/>
      <c r="AI221" s="45"/>
      <c r="AJ221" s="45">
        <v>5976.38</v>
      </c>
      <c r="AK221" s="45">
        <v>6233.13</v>
      </c>
      <c r="AL221" s="45">
        <v>4000</v>
      </c>
      <c r="AM221" s="45">
        <v>2799.79</v>
      </c>
      <c r="AN221" s="45">
        <v>7300</v>
      </c>
      <c r="AO221" s="45">
        <v>6500</v>
      </c>
    </row>
    <row r="222" spans="1:41" ht="15">
      <c r="A222" s="93" t="s">
        <v>201</v>
      </c>
      <c r="B222" s="45">
        <v>8.04</v>
      </c>
      <c r="C222" s="45">
        <v>8.09</v>
      </c>
      <c r="D222" s="45">
        <v>11</v>
      </c>
      <c r="E222" s="45">
        <v>27.31</v>
      </c>
      <c r="F222" s="45">
        <v>50.03</v>
      </c>
      <c r="G222" s="45">
        <v>78</v>
      </c>
      <c r="H222" s="45">
        <v>109.03</v>
      </c>
      <c r="I222" s="45">
        <v>241.5</v>
      </c>
      <c r="J222" s="45">
        <v>620.78</v>
      </c>
      <c r="K222" s="45">
        <v>631.42</v>
      </c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>
        <v>0</v>
      </c>
      <c r="AH222" s="45">
        <v>6000</v>
      </c>
      <c r="AI222" s="45"/>
      <c r="AJ222" s="45"/>
      <c r="AK222" s="45">
        <v>9386.36</v>
      </c>
      <c r="AL222" s="45">
        <v>8079.71</v>
      </c>
      <c r="AM222" s="45">
        <v>8000</v>
      </c>
      <c r="AN222" s="45">
        <v>7987.47</v>
      </c>
      <c r="AO222" s="45">
        <v>8209.34</v>
      </c>
    </row>
    <row r="223" spans="1:41" ht="15">
      <c r="A223" s="93" t="s">
        <v>202</v>
      </c>
      <c r="B223" s="45">
        <v>6.63</v>
      </c>
      <c r="C223" s="45"/>
      <c r="D223" s="45"/>
      <c r="E223" s="45">
        <v>27.57</v>
      </c>
      <c r="F223" s="45"/>
      <c r="G223" s="45">
        <v>72.24</v>
      </c>
      <c r="H223" s="45">
        <v>110.63</v>
      </c>
      <c r="I223" s="45">
        <v>233.45</v>
      </c>
      <c r="J223" s="45">
        <v>406</v>
      </c>
      <c r="K223" s="45"/>
      <c r="L223" s="45"/>
      <c r="M223" s="45"/>
      <c r="N223" s="45"/>
      <c r="O223" s="45"/>
      <c r="P223" s="45"/>
      <c r="Q223" s="45"/>
      <c r="R223" s="45">
        <v>2560</v>
      </c>
      <c r="S223" s="45">
        <v>3823.29</v>
      </c>
      <c r="T223" s="45"/>
      <c r="U223" s="45">
        <v>3000</v>
      </c>
      <c r="V223" s="45">
        <v>4500</v>
      </c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>
        <v>4500</v>
      </c>
      <c r="AL223" s="45">
        <v>8221.05</v>
      </c>
      <c r="AM223" s="45">
        <v>6674.07</v>
      </c>
      <c r="AN223" s="45">
        <v>7403.91</v>
      </c>
      <c r="AO223" s="45">
        <v>7385.41</v>
      </c>
    </row>
    <row r="224" spans="1:41" ht="15">
      <c r="A224" s="93" t="s">
        <v>179</v>
      </c>
      <c r="B224" s="45">
        <v>7.3</v>
      </c>
      <c r="C224" s="45">
        <v>11.63</v>
      </c>
      <c r="D224" s="45">
        <v>22.16</v>
      </c>
      <c r="E224" s="45">
        <v>28.57</v>
      </c>
      <c r="F224" s="45">
        <v>58.45</v>
      </c>
      <c r="G224" s="45">
        <v>92.47</v>
      </c>
      <c r="H224" s="45">
        <v>143.78</v>
      </c>
      <c r="I224" s="45">
        <v>391.97</v>
      </c>
      <c r="J224" s="45">
        <v>535.22</v>
      </c>
      <c r="K224" s="45">
        <v>700</v>
      </c>
      <c r="L224" s="45">
        <v>720</v>
      </c>
      <c r="M224" s="45">
        <v>720</v>
      </c>
      <c r="N224" s="45">
        <v>766.51</v>
      </c>
      <c r="O224" s="45">
        <v>720</v>
      </c>
      <c r="P224" s="45">
        <v>750</v>
      </c>
      <c r="Q224" s="45">
        <v>800</v>
      </c>
      <c r="R224" s="45">
        <v>1500</v>
      </c>
      <c r="S224" s="45">
        <v>1860.25</v>
      </c>
      <c r="T224" s="45">
        <v>2003.52</v>
      </c>
      <c r="U224" s="45">
        <v>2315.35</v>
      </c>
      <c r="V224" s="45">
        <v>3000</v>
      </c>
      <c r="W224" s="45"/>
      <c r="X224" s="45">
        <v>1800</v>
      </c>
      <c r="Y224" s="45"/>
      <c r="Z224" s="45"/>
      <c r="AA224" s="45"/>
      <c r="AB224" s="45"/>
      <c r="AC224" s="45"/>
      <c r="AD224" s="45"/>
      <c r="AE224" s="45"/>
      <c r="AF224" s="45">
        <v>6000</v>
      </c>
      <c r="AG224" s="45">
        <v>5000</v>
      </c>
      <c r="AH224" s="45"/>
      <c r="AI224" s="45"/>
      <c r="AJ224" s="45">
        <v>6345.31</v>
      </c>
      <c r="AK224" s="45">
        <v>5550.02</v>
      </c>
      <c r="AL224" s="45">
        <v>5701.76</v>
      </c>
      <c r="AM224" s="45">
        <v>5715.05</v>
      </c>
      <c r="AN224" s="45">
        <v>5924.89</v>
      </c>
      <c r="AO224" s="45">
        <v>6703.12</v>
      </c>
    </row>
    <row r="225" spans="1:41" ht="15">
      <c r="A225" s="93" t="s">
        <v>212</v>
      </c>
      <c r="B225" s="45"/>
      <c r="C225" s="45"/>
      <c r="D225" s="45"/>
      <c r="E225" s="45">
        <v>20</v>
      </c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>
        <v>6000</v>
      </c>
      <c r="AO225" s="45">
        <v>5600</v>
      </c>
    </row>
    <row r="226" spans="1:41" ht="15">
      <c r="A226" s="93" t="s">
        <v>182</v>
      </c>
      <c r="B226" s="45">
        <v>7</v>
      </c>
      <c r="C226" s="45">
        <v>8</v>
      </c>
      <c r="D226" s="45">
        <v>11.22</v>
      </c>
      <c r="E226" s="45">
        <v>25</v>
      </c>
      <c r="F226" s="45">
        <v>40.7</v>
      </c>
      <c r="G226" s="45">
        <v>67.38</v>
      </c>
      <c r="H226" s="45"/>
      <c r="I226" s="45"/>
      <c r="J226" s="45"/>
      <c r="K226" s="45"/>
      <c r="L226" s="45"/>
      <c r="M226" s="45">
        <v>576</v>
      </c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>
        <v>6250</v>
      </c>
      <c r="AE226" s="45"/>
      <c r="AF226" s="45"/>
      <c r="AG226" s="45"/>
      <c r="AH226" s="45"/>
      <c r="AI226" s="45"/>
      <c r="AJ226" s="45">
        <v>6200</v>
      </c>
      <c r="AK226" s="45">
        <v>5700</v>
      </c>
      <c r="AL226" s="45"/>
      <c r="AM226" s="45"/>
      <c r="AN226" s="45"/>
      <c r="AO226" s="45"/>
    </row>
    <row r="227" spans="1:41" ht="15">
      <c r="A227" s="93" t="s">
        <v>204</v>
      </c>
      <c r="B227" s="45"/>
      <c r="C227" s="45"/>
      <c r="D227" s="45">
        <v>15.23</v>
      </c>
      <c r="E227" s="45"/>
      <c r="F227" s="45"/>
      <c r="G227" s="45">
        <v>66.91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</row>
    <row r="228" spans="1:41" ht="15">
      <c r="A228" s="93" t="s">
        <v>206</v>
      </c>
      <c r="B228" s="45">
        <v>9.05</v>
      </c>
      <c r="C228" s="45">
        <v>9.21</v>
      </c>
      <c r="D228" s="45">
        <v>12.15</v>
      </c>
      <c r="E228" s="45"/>
      <c r="F228" s="45"/>
      <c r="G228" s="45"/>
      <c r="H228" s="45"/>
      <c r="I228" s="45">
        <v>494</v>
      </c>
      <c r="J228" s="45">
        <v>700</v>
      </c>
      <c r="K228" s="45"/>
      <c r="L228" s="45"/>
      <c r="M228" s="45"/>
      <c r="N228" s="45">
        <v>1000</v>
      </c>
      <c r="O228" s="45"/>
      <c r="P228" s="45"/>
      <c r="Q228" s="45"/>
      <c r="R228" s="45">
        <v>2000</v>
      </c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>
        <v>3441.14</v>
      </c>
      <c r="AF228" s="45">
        <v>0</v>
      </c>
      <c r="AG228" s="45">
        <v>5829.21</v>
      </c>
      <c r="AH228" s="45">
        <v>6659.11</v>
      </c>
      <c r="AI228" s="45">
        <v>6886.22</v>
      </c>
      <c r="AJ228" s="45">
        <v>6630.97</v>
      </c>
      <c r="AK228" s="45">
        <v>5452.91</v>
      </c>
      <c r="AL228" s="45">
        <v>5047.89</v>
      </c>
      <c r="AM228" s="45">
        <v>5548.3</v>
      </c>
      <c r="AN228" s="45">
        <v>6342.17</v>
      </c>
      <c r="AO228" s="45">
        <v>4486.7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pane xSplit="1" topLeftCell="AF1" activePane="topRight" state="frozen"/>
      <selection pane="topLeft" activeCell="A1" sqref="A1"/>
      <selection pane="topRight" activeCell="AO4" sqref="AO4:AP10"/>
    </sheetView>
  </sheetViews>
  <sheetFormatPr defaultColWidth="11.421875" defaultRowHeight="15"/>
  <cols>
    <col min="1" max="1" width="27.140625" style="0" bestFit="1" customWidth="1"/>
  </cols>
  <sheetData>
    <row r="1" ht="15">
      <c r="A1" s="6" t="s">
        <v>217</v>
      </c>
    </row>
    <row r="2" ht="15">
      <c r="A2" s="6" t="s">
        <v>170</v>
      </c>
    </row>
    <row r="3" spans="1:42" ht="15">
      <c r="A3" s="93" t="s">
        <v>208</v>
      </c>
      <c r="B3" s="88">
        <v>1980</v>
      </c>
      <c r="C3" s="88">
        <v>1981</v>
      </c>
      <c r="D3" s="88">
        <v>1982</v>
      </c>
      <c r="E3" s="88">
        <v>1983</v>
      </c>
      <c r="F3" s="88">
        <v>1984</v>
      </c>
      <c r="G3" s="88">
        <v>1985</v>
      </c>
      <c r="H3" s="88">
        <v>1986</v>
      </c>
      <c r="I3" s="88">
        <v>1987</v>
      </c>
      <c r="J3" s="88">
        <v>1988</v>
      </c>
      <c r="K3" s="88">
        <v>1989</v>
      </c>
      <c r="L3" s="88">
        <v>1990</v>
      </c>
      <c r="M3" s="88">
        <v>1991</v>
      </c>
      <c r="N3" s="88">
        <v>1992</v>
      </c>
      <c r="O3" s="88">
        <v>1993</v>
      </c>
      <c r="P3" s="88">
        <v>1994</v>
      </c>
      <c r="Q3" s="88">
        <v>1995</v>
      </c>
      <c r="R3" s="88">
        <v>1996</v>
      </c>
      <c r="S3" s="88">
        <v>1997</v>
      </c>
      <c r="T3" s="88">
        <v>1998</v>
      </c>
      <c r="U3" s="88">
        <v>1999</v>
      </c>
      <c r="V3" s="88">
        <v>2000</v>
      </c>
      <c r="W3" s="88">
        <v>2001</v>
      </c>
      <c r="X3" s="88">
        <v>2002</v>
      </c>
      <c r="Y3" s="88">
        <v>2003</v>
      </c>
      <c r="Z3" s="88">
        <v>2004</v>
      </c>
      <c r="AA3" s="88">
        <v>2005</v>
      </c>
      <c r="AB3" s="88">
        <v>2006</v>
      </c>
      <c r="AC3" s="88">
        <v>2007</v>
      </c>
      <c r="AD3" s="88">
        <v>2008</v>
      </c>
      <c r="AE3" s="88">
        <v>2009</v>
      </c>
      <c r="AF3" s="88">
        <v>2010</v>
      </c>
      <c r="AG3" s="88">
        <v>2011</v>
      </c>
      <c r="AH3" s="88">
        <v>2012</v>
      </c>
      <c r="AI3" s="88">
        <v>2013</v>
      </c>
      <c r="AJ3" s="88">
        <v>2014</v>
      </c>
      <c r="AK3" s="88">
        <v>2015</v>
      </c>
      <c r="AL3" s="88">
        <v>2016</v>
      </c>
      <c r="AM3" s="88">
        <v>2017</v>
      </c>
      <c r="AN3" s="88">
        <v>2018</v>
      </c>
      <c r="AO3" s="88">
        <v>2019</v>
      </c>
      <c r="AP3" s="88">
        <v>2020</v>
      </c>
    </row>
    <row r="4" spans="1:42" ht="15">
      <c r="A4" s="93" t="s">
        <v>171</v>
      </c>
      <c r="B4" s="48">
        <v>290980</v>
      </c>
      <c r="C4" s="48">
        <v>160487</v>
      </c>
      <c r="D4" s="48">
        <v>133303</v>
      </c>
      <c r="E4" s="48">
        <v>183078</v>
      </c>
      <c r="F4" s="48">
        <v>156224</v>
      </c>
      <c r="G4" s="48">
        <v>161217</v>
      </c>
      <c r="H4" s="48">
        <v>128045</v>
      </c>
      <c r="I4" s="48">
        <v>138511</v>
      </c>
      <c r="J4" s="48">
        <v>107531</v>
      </c>
      <c r="K4" s="48">
        <v>90978</v>
      </c>
      <c r="L4" s="48">
        <v>131477</v>
      </c>
      <c r="M4" s="48">
        <v>90158</v>
      </c>
      <c r="N4" s="48">
        <v>54977</v>
      </c>
      <c r="O4" s="48">
        <v>36564</v>
      </c>
      <c r="P4" s="48">
        <v>25231</v>
      </c>
      <c r="Q4" s="48">
        <v>42559</v>
      </c>
      <c r="R4" s="48">
        <v>82220</v>
      </c>
      <c r="S4" s="48">
        <v>55097</v>
      </c>
      <c r="T4" s="48">
        <v>60973.5</v>
      </c>
      <c r="U4" s="48">
        <v>66039.25</v>
      </c>
      <c r="V4" s="48">
        <v>73977.75</v>
      </c>
      <c r="W4" s="48">
        <v>75037.75</v>
      </c>
      <c r="X4" s="48">
        <v>49543.45</v>
      </c>
      <c r="Y4" s="48">
        <v>58308</v>
      </c>
      <c r="Z4" s="48">
        <v>59306.25</v>
      </c>
      <c r="AA4" s="48">
        <v>60791</v>
      </c>
      <c r="AB4" s="48">
        <v>44513.5</v>
      </c>
      <c r="AC4" s="48">
        <v>50932.5</v>
      </c>
      <c r="AD4" s="48">
        <v>60327</v>
      </c>
      <c r="AE4" s="48">
        <v>65065</v>
      </c>
      <c r="AF4" s="48">
        <v>82812.62</v>
      </c>
      <c r="AG4" s="48">
        <v>98413.04</v>
      </c>
      <c r="AH4" s="48">
        <v>65268.74</v>
      </c>
      <c r="AI4" s="48">
        <v>71234.31</v>
      </c>
      <c r="AJ4" s="48">
        <v>100614.64</v>
      </c>
      <c r="AK4" s="48">
        <v>107097.51</v>
      </c>
      <c r="AL4" s="48">
        <v>92478.24</v>
      </c>
      <c r="AM4" s="48">
        <v>77985.92</v>
      </c>
      <c r="AN4" s="48">
        <v>80874.87</v>
      </c>
      <c r="AO4" s="48">
        <v>83559.34</v>
      </c>
      <c r="AP4" s="48">
        <v>85470.84</v>
      </c>
    </row>
    <row r="5" spans="1:42" ht="15">
      <c r="A5" s="93" t="s">
        <v>172</v>
      </c>
      <c r="B5" s="48">
        <v>263999</v>
      </c>
      <c r="C5" s="48">
        <v>143483</v>
      </c>
      <c r="D5" s="48">
        <v>91043</v>
      </c>
      <c r="E5" s="48">
        <v>165529</v>
      </c>
      <c r="F5" s="48">
        <v>132760</v>
      </c>
      <c r="G5" s="48">
        <v>142031</v>
      </c>
      <c r="H5" s="48">
        <v>111891</v>
      </c>
      <c r="I5" s="48">
        <v>96959</v>
      </c>
      <c r="J5" s="48">
        <v>81734</v>
      </c>
      <c r="K5" s="48">
        <v>79032</v>
      </c>
      <c r="L5" s="48">
        <v>110432</v>
      </c>
      <c r="M5" s="48">
        <v>72104</v>
      </c>
      <c r="N5" s="48">
        <v>42981</v>
      </c>
      <c r="O5" s="48">
        <v>35471</v>
      </c>
      <c r="P5" s="48">
        <v>18897</v>
      </c>
      <c r="Q5" s="48">
        <v>36682</v>
      </c>
      <c r="R5" s="48">
        <v>80322</v>
      </c>
      <c r="S5" s="48">
        <v>43028</v>
      </c>
      <c r="T5" s="48">
        <v>57763</v>
      </c>
      <c r="U5" s="48">
        <v>54257.25</v>
      </c>
      <c r="V5" s="48">
        <v>69702.25</v>
      </c>
      <c r="W5" s="48">
        <v>70942.65</v>
      </c>
      <c r="X5" s="48">
        <v>37352.7</v>
      </c>
      <c r="Y5" s="48">
        <v>55621</v>
      </c>
      <c r="Z5" s="48">
        <v>55634.75</v>
      </c>
      <c r="AA5" s="48">
        <v>37741</v>
      </c>
      <c r="AB5" s="48">
        <v>38529</v>
      </c>
      <c r="AC5" s="48">
        <v>48167.5</v>
      </c>
      <c r="AD5" s="48">
        <v>54963</v>
      </c>
      <c r="AE5" s="48">
        <v>51876</v>
      </c>
      <c r="AF5" s="48">
        <v>70503.61</v>
      </c>
      <c r="AG5" s="48">
        <v>71307.99</v>
      </c>
      <c r="AH5" s="48">
        <v>58891.99</v>
      </c>
      <c r="AI5" s="48">
        <v>63641.74</v>
      </c>
      <c r="AJ5" s="48">
        <v>96317.51</v>
      </c>
      <c r="AK5" s="48">
        <v>79010.18</v>
      </c>
      <c r="AL5" s="48">
        <v>90039.18</v>
      </c>
      <c r="AM5" s="48">
        <v>76085.92</v>
      </c>
      <c r="AN5" s="48">
        <v>78656.37</v>
      </c>
      <c r="AO5" s="48">
        <v>81872.84</v>
      </c>
      <c r="AP5" s="48">
        <v>78694.84</v>
      </c>
    </row>
    <row r="6" spans="1:42" ht="15">
      <c r="A6" s="93" t="s">
        <v>173</v>
      </c>
      <c r="B6" s="48">
        <v>26981</v>
      </c>
      <c r="C6" s="48">
        <v>17004</v>
      </c>
      <c r="D6" s="48">
        <v>42260</v>
      </c>
      <c r="E6" s="48">
        <v>17549</v>
      </c>
      <c r="F6" s="48">
        <v>23464</v>
      </c>
      <c r="G6" s="48">
        <v>19186</v>
      </c>
      <c r="H6" s="48">
        <v>16154</v>
      </c>
      <c r="I6" s="48">
        <v>41552</v>
      </c>
      <c r="J6" s="48">
        <v>25797</v>
      </c>
      <c r="K6" s="48">
        <v>11946</v>
      </c>
      <c r="L6" s="48">
        <v>21045</v>
      </c>
      <c r="M6" s="48">
        <v>18054</v>
      </c>
      <c r="N6" s="48">
        <v>11996</v>
      </c>
      <c r="O6" s="48">
        <v>1093</v>
      </c>
      <c r="P6" s="48">
        <v>6334</v>
      </c>
      <c r="Q6" s="48">
        <v>5877</v>
      </c>
      <c r="R6" s="48">
        <v>1898</v>
      </c>
      <c r="S6" s="48">
        <v>12069</v>
      </c>
      <c r="T6" s="48">
        <v>3210.5</v>
      </c>
      <c r="U6" s="48">
        <v>11782</v>
      </c>
      <c r="V6" s="48">
        <v>4275.5</v>
      </c>
      <c r="W6" s="48">
        <v>4095.100000000006</v>
      </c>
      <c r="X6" s="48">
        <v>12190.75</v>
      </c>
      <c r="Y6" s="48">
        <v>2687</v>
      </c>
      <c r="Z6" s="48">
        <v>3671.5</v>
      </c>
      <c r="AA6" s="48">
        <v>23050</v>
      </c>
      <c r="AB6" s="48">
        <v>5984.5</v>
      </c>
      <c r="AC6" s="48">
        <v>2765</v>
      </c>
      <c r="AD6" s="48">
        <v>5364</v>
      </c>
      <c r="AE6" s="48">
        <v>13189</v>
      </c>
      <c r="AF6" s="48">
        <v>12309.009999999995</v>
      </c>
      <c r="AG6" s="48">
        <v>27105.04999999999</v>
      </c>
      <c r="AH6" s="48">
        <v>6376.75</v>
      </c>
      <c r="AI6" s="48">
        <v>7592.57</v>
      </c>
      <c r="AJ6" s="48">
        <v>4297.130000000005</v>
      </c>
      <c r="AK6" s="48">
        <v>28087.33</v>
      </c>
      <c r="AL6" s="48">
        <v>2439.06</v>
      </c>
      <c r="AM6" s="48">
        <v>1900</v>
      </c>
      <c r="AN6" s="48">
        <v>2218.5</v>
      </c>
      <c r="AO6" s="48">
        <v>1686.5</v>
      </c>
      <c r="AP6" s="48">
        <v>6776</v>
      </c>
    </row>
    <row r="7" spans="1:42" ht="15">
      <c r="A7" s="93" t="s">
        <v>174</v>
      </c>
      <c r="B7" s="48">
        <v>136636</v>
      </c>
      <c r="C7" s="48">
        <v>67374</v>
      </c>
      <c r="D7" s="48">
        <v>36768</v>
      </c>
      <c r="E7" s="48">
        <v>86769</v>
      </c>
      <c r="F7" s="48">
        <v>62909</v>
      </c>
      <c r="G7" s="48">
        <v>74607</v>
      </c>
      <c r="H7" s="48">
        <v>62921</v>
      </c>
      <c r="I7" s="48">
        <v>52891</v>
      </c>
      <c r="J7" s="48">
        <v>34971</v>
      </c>
      <c r="K7" s="48">
        <v>45983</v>
      </c>
      <c r="L7" s="48">
        <v>59864</v>
      </c>
      <c r="M7" s="48">
        <v>37000</v>
      </c>
      <c r="N7" s="48">
        <v>22776</v>
      </c>
      <c r="O7" s="48">
        <v>22638</v>
      </c>
      <c r="P7" s="48">
        <v>8862</v>
      </c>
      <c r="Q7" s="48">
        <v>21081</v>
      </c>
      <c r="R7" s="48">
        <v>47397</v>
      </c>
      <c r="S7" s="48">
        <v>21466</v>
      </c>
      <c r="T7" s="48">
        <v>31651.51</v>
      </c>
      <c r="U7" s="48">
        <v>31461.77</v>
      </c>
      <c r="V7" s="48">
        <v>40777.28</v>
      </c>
      <c r="W7" s="48">
        <v>42879.15</v>
      </c>
      <c r="X7" s="48">
        <v>20209.52</v>
      </c>
      <c r="Y7" s="48">
        <v>31034.17</v>
      </c>
      <c r="Z7" s="48">
        <v>33087.55</v>
      </c>
      <c r="AA7" s="48">
        <v>20041.67</v>
      </c>
      <c r="AB7" s="48">
        <v>21262.84</v>
      </c>
      <c r="AC7" s="48">
        <v>29049.55</v>
      </c>
      <c r="AD7" s="48">
        <v>34317.97</v>
      </c>
      <c r="AE7" s="48">
        <v>28523.47</v>
      </c>
      <c r="AF7" s="48">
        <v>37288.75</v>
      </c>
      <c r="AG7" s="48">
        <v>40570.93</v>
      </c>
      <c r="AH7" s="48">
        <v>41952.78</v>
      </c>
      <c r="AI7" s="48">
        <v>41522.47</v>
      </c>
      <c r="AJ7" s="48">
        <v>64911.27</v>
      </c>
      <c r="AK7" s="48">
        <v>51604.61</v>
      </c>
      <c r="AL7" s="48">
        <v>59409.12</v>
      </c>
      <c r="AM7" s="48">
        <v>54824.03</v>
      </c>
      <c r="AN7" s="48">
        <v>57256.09</v>
      </c>
      <c r="AO7" s="48">
        <v>57810.89</v>
      </c>
      <c r="AP7" s="48">
        <v>51996.97</v>
      </c>
    </row>
    <row r="8" spans="1:42" ht="15">
      <c r="A8" s="93" t="s">
        <v>175</v>
      </c>
      <c r="B8" s="48">
        <v>1625004</v>
      </c>
      <c r="C8" s="48">
        <v>1038365</v>
      </c>
      <c r="D8" s="48">
        <v>1162619</v>
      </c>
      <c r="E8" s="48">
        <v>4768641</v>
      </c>
      <c r="F8" s="48">
        <v>6671112</v>
      </c>
      <c r="G8" s="48">
        <v>10657299</v>
      </c>
      <c r="H8" s="48">
        <v>19795839</v>
      </c>
      <c r="I8" s="48">
        <v>38300239</v>
      </c>
      <c r="J8" s="48">
        <v>36821525</v>
      </c>
      <c r="K8" s="48">
        <v>67839194</v>
      </c>
      <c r="L8" s="48">
        <v>121005717</v>
      </c>
      <c r="M8" s="48">
        <v>75127007</v>
      </c>
      <c r="N8" s="48">
        <v>55120319</v>
      </c>
      <c r="O8" s="48">
        <v>49952878</v>
      </c>
      <c r="P8" s="48">
        <v>19071485</v>
      </c>
      <c r="Q8" s="48">
        <v>107739372</v>
      </c>
      <c r="R8" s="48">
        <v>217888323.54</v>
      </c>
      <c r="S8" s="48">
        <v>93020829.18</v>
      </c>
      <c r="T8" s="48">
        <v>156305311.34</v>
      </c>
      <c r="U8" s="48">
        <v>180131260.64</v>
      </c>
      <c r="V8" s="48">
        <v>230994745.37</v>
      </c>
      <c r="W8" s="48">
        <v>212555023.66</v>
      </c>
      <c r="X8" s="48">
        <v>104427925.46</v>
      </c>
      <c r="Y8" s="48">
        <v>193904204.84</v>
      </c>
      <c r="Z8" s="48">
        <v>254003920</v>
      </c>
      <c r="AA8" s="48">
        <v>159295570.38</v>
      </c>
      <c r="AB8" s="48">
        <v>148696401</v>
      </c>
      <c r="AC8" s="48">
        <v>232397760</v>
      </c>
      <c r="AD8" s="48">
        <v>332282800</v>
      </c>
      <c r="AE8" s="48">
        <v>343531220</v>
      </c>
      <c r="AF8" s="48">
        <v>444105770</v>
      </c>
      <c r="AG8" s="48">
        <v>536122800</v>
      </c>
      <c r="AH8" s="48">
        <v>580490860</v>
      </c>
      <c r="AI8" s="48">
        <v>612594.49</v>
      </c>
      <c r="AJ8" s="48">
        <v>1036802.42</v>
      </c>
      <c r="AK8" s="48">
        <v>829207.32</v>
      </c>
      <c r="AL8" s="48">
        <v>920458.56</v>
      </c>
      <c r="AM8" s="48">
        <v>882181.49</v>
      </c>
      <c r="AN8" s="48">
        <v>1045372.03</v>
      </c>
      <c r="AO8" s="48">
        <v>1116142.57</v>
      </c>
      <c r="AP8" s="48">
        <v>971996.35</v>
      </c>
    </row>
    <row r="9" spans="1:42" ht="15">
      <c r="A9" s="93" t="s">
        <v>176</v>
      </c>
      <c r="B9" s="44">
        <v>0.518</v>
      </c>
      <c r="C9" s="44">
        <v>0.47</v>
      </c>
      <c r="D9" s="44">
        <v>0.404</v>
      </c>
      <c r="E9" s="44">
        <v>0.524</v>
      </c>
      <c r="F9" s="44">
        <v>0.474</v>
      </c>
      <c r="G9" s="44">
        <v>0.525</v>
      </c>
      <c r="H9" s="44">
        <v>0.562</v>
      </c>
      <c r="I9" s="44">
        <v>0.545</v>
      </c>
      <c r="J9" s="44">
        <v>0.428</v>
      </c>
      <c r="K9" s="44">
        <v>0.582</v>
      </c>
      <c r="L9" s="44">
        <v>0.542</v>
      </c>
      <c r="M9" s="44">
        <v>0.513</v>
      </c>
      <c r="N9" s="44">
        <v>0.53</v>
      </c>
      <c r="O9" s="44">
        <v>0.638</v>
      </c>
      <c r="P9" s="44">
        <v>0.469</v>
      </c>
      <c r="Q9" s="44">
        <v>0.575</v>
      </c>
      <c r="R9" s="44">
        <v>0.59</v>
      </c>
      <c r="S9" s="44">
        <v>0.5</v>
      </c>
      <c r="T9" s="44">
        <v>0.55</v>
      </c>
      <c r="U9" s="44">
        <v>0.58</v>
      </c>
      <c r="V9" s="44">
        <v>0.59</v>
      </c>
      <c r="W9" s="44">
        <v>0.6</v>
      </c>
      <c r="X9" s="44">
        <v>0.54</v>
      </c>
      <c r="Y9" s="44">
        <v>0.56</v>
      </c>
      <c r="Z9" s="44">
        <v>0.6</v>
      </c>
      <c r="AA9" s="44">
        <v>0.53</v>
      </c>
      <c r="AB9" s="44">
        <v>0.55</v>
      </c>
      <c r="AC9" s="44">
        <v>0.6</v>
      </c>
      <c r="AD9" s="44">
        <v>0.62</v>
      </c>
      <c r="AE9" s="44">
        <v>0.55</v>
      </c>
      <c r="AF9" s="44">
        <v>0.53</v>
      </c>
      <c r="AG9" s="44">
        <v>0.57</v>
      </c>
      <c r="AH9" s="44">
        <v>0.71</v>
      </c>
      <c r="AI9" s="44">
        <v>0.65</v>
      </c>
      <c r="AJ9" s="44">
        <v>0.67</v>
      </c>
      <c r="AK9" s="44">
        <v>0.65</v>
      </c>
      <c r="AL9" s="44">
        <v>0.66</v>
      </c>
      <c r="AM9" s="44">
        <v>0.72</v>
      </c>
      <c r="AN9" s="44">
        <v>0.73</v>
      </c>
      <c r="AO9" s="44">
        <v>0.71</v>
      </c>
      <c r="AP9" s="44">
        <v>0.66</v>
      </c>
    </row>
    <row r="10" spans="1:42" ht="15">
      <c r="A10" s="93" t="s">
        <v>177</v>
      </c>
      <c r="B10" s="48">
        <v>11.89</v>
      </c>
      <c r="C10" s="48">
        <v>15.41</v>
      </c>
      <c r="D10" s="48">
        <v>31.62</v>
      </c>
      <c r="E10" s="48">
        <v>54.96</v>
      </c>
      <c r="F10" s="48">
        <v>106.04</v>
      </c>
      <c r="G10" s="48">
        <v>142.85</v>
      </c>
      <c r="H10" s="48">
        <v>314.61</v>
      </c>
      <c r="I10" s="48">
        <v>724.14</v>
      </c>
      <c r="J10" s="48">
        <v>1052.92</v>
      </c>
      <c r="K10" s="48">
        <v>1475.31</v>
      </c>
      <c r="L10" s="48">
        <v>2021.34</v>
      </c>
      <c r="M10" s="48">
        <v>2030.46</v>
      </c>
      <c r="N10" s="48">
        <v>2420.11</v>
      </c>
      <c r="O10" s="48">
        <v>2206.59</v>
      </c>
      <c r="P10" s="48">
        <v>2152.05</v>
      </c>
      <c r="Q10" s="48">
        <v>5110.73</v>
      </c>
      <c r="R10" s="48">
        <v>4597.09</v>
      </c>
      <c r="S10" s="48">
        <v>4333.4</v>
      </c>
      <c r="T10" s="48">
        <v>4938.32</v>
      </c>
      <c r="U10" s="48">
        <v>5725.4</v>
      </c>
      <c r="V10" s="48">
        <v>5664.79</v>
      </c>
      <c r="W10" s="48">
        <v>4957.07</v>
      </c>
      <c r="X10" s="48">
        <v>5167.26</v>
      </c>
      <c r="Y10" s="48">
        <v>6248.09</v>
      </c>
      <c r="Z10" s="48">
        <v>7676.72</v>
      </c>
      <c r="AA10" s="48">
        <v>7948.22</v>
      </c>
      <c r="AB10" s="48">
        <v>6993.25</v>
      </c>
      <c r="AC10" s="48">
        <v>8000.05</v>
      </c>
      <c r="AD10" s="48">
        <v>9682.47</v>
      </c>
      <c r="AE10" s="48">
        <v>12043.81</v>
      </c>
      <c r="AF10" s="48">
        <v>11909.91</v>
      </c>
      <c r="AG10" s="48">
        <v>13214.46</v>
      </c>
      <c r="AH10" s="48">
        <v>13836.77</v>
      </c>
      <c r="AI10" s="48">
        <v>14753.32</v>
      </c>
      <c r="AJ10" s="48">
        <v>15972.61</v>
      </c>
      <c r="AK10" s="48">
        <v>16068.47</v>
      </c>
      <c r="AL10" s="48">
        <v>15492.78</v>
      </c>
      <c r="AM10" s="48">
        <v>16091.15</v>
      </c>
      <c r="AN10" s="48">
        <v>18257.83</v>
      </c>
      <c r="AO10" s="48">
        <v>19306.79</v>
      </c>
      <c r="AP10" s="48">
        <v>18693.33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P162"/>
  <sheetViews>
    <sheetView tabSelected="1" zoomScalePageLayoutView="0" workbookViewId="0" topLeftCell="A145">
      <pane xSplit="1" topLeftCell="AC1" activePane="topRight" state="frozen"/>
      <selection pane="topLeft" activeCell="A3" sqref="A3"/>
      <selection pane="topRight" activeCell="AO143" sqref="AO143:AP162"/>
    </sheetView>
  </sheetViews>
  <sheetFormatPr defaultColWidth="11.421875" defaultRowHeight="15"/>
  <cols>
    <col min="1" max="1" width="17.57421875" style="0" customWidth="1"/>
  </cols>
  <sheetData>
    <row r="1" ht="15">
      <c r="A1" s="6" t="s">
        <v>217</v>
      </c>
    </row>
    <row r="2" ht="15">
      <c r="A2" s="6"/>
    </row>
    <row r="3" ht="15">
      <c r="A3" s="6" t="s">
        <v>171</v>
      </c>
    </row>
    <row r="4" spans="1:42" ht="15">
      <c r="A4" s="93" t="s">
        <v>178</v>
      </c>
      <c r="B4" s="88">
        <v>1980</v>
      </c>
      <c r="C4" s="88">
        <v>1981</v>
      </c>
      <c r="D4" s="88">
        <v>1982</v>
      </c>
      <c r="E4" s="88">
        <v>1983</v>
      </c>
      <c r="F4" s="88">
        <v>1984</v>
      </c>
      <c r="G4" s="88">
        <v>1985</v>
      </c>
      <c r="H4" s="88">
        <v>1986</v>
      </c>
      <c r="I4" s="88">
        <v>1987</v>
      </c>
      <c r="J4" s="88">
        <v>1988</v>
      </c>
      <c r="K4" s="88">
        <v>1989</v>
      </c>
      <c r="L4" s="88">
        <v>1990</v>
      </c>
      <c r="M4" s="88">
        <v>1991</v>
      </c>
      <c r="N4" s="88">
        <v>1992</v>
      </c>
      <c r="O4" s="88">
        <v>1993</v>
      </c>
      <c r="P4" s="88">
        <v>1994</v>
      </c>
      <c r="Q4" s="88">
        <v>1995</v>
      </c>
      <c r="R4" s="88">
        <v>1996</v>
      </c>
      <c r="S4" s="88">
        <v>1997</v>
      </c>
      <c r="T4" s="88">
        <v>1998</v>
      </c>
      <c r="U4" s="88">
        <v>1999</v>
      </c>
      <c r="V4" s="88">
        <v>2000</v>
      </c>
      <c r="W4" s="88">
        <v>2001</v>
      </c>
      <c r="X4" s="88">
        <v>2002</v>
      </c>
      <c r="Y4" s="88">
        <v>2003</v>
      </c>
      <c r="Z4" s="88">
        <v>2004</v>
      </c>
      <c r="AA4" s="88">
        <v>2005</v>
      </c>
      <c r="AB4" s="88">
        <v>2006</v>
      </c>
      <c r="AC4" s="88">
        <v>2007</v>
      </c>
      <c r="AD4" s="88">
        <v>2008</v>
      </c>
      <c r="AE4" s="88">
        <v>2009</v>
      </c>
      <c r="AF4" s="88">
        <v>2010</v>
      </c>
      <c r="AG4" s="88">
        <v>2011</v>
      </c>
      <c r="AH4" s="88">
        <v>2012</v>
      </c>
      <c r="AI4" s="88">
        <v>2013</v>
      </c>
      <c r="AJ4" s="88">
        <v>2014</v>
      </c>
      <c r="AK4" s="88">
        <v>2015</v>
      </c>
      <c r="AL4" s="88">
        <v>2016</v>
      </c>
      <c r="AM4" s="88">
        <v>2017</v>
      </c>
      <c r="AN4" s="88">
        <v>2018</v>
      </c>
      <c r="AO4" s="88">
        <v>2019</v>
      </c>
      <c r="AP4" s="88">
        <v>2020</v>
      </c>
    </row>
    <row r="5" spans="1:42" ht="15">
      <c r="A5" s="93" t="s">
        <v>201</v>
      </c>
      <c r="B5" s="48">
        <v>88927</v>
      </c>
      <c r="C5" s="48">
        <v>40155</v>
      </c>
      <c r="D5" s="48">
        <v>27457</v>
      </c>
      <c r="E5" s="48">
        <v>34956</v>
      </c>
      <c r="F5" s="48">
        <v>23614</v>
      </c>
      <c r="G5" s="48">
        <v>32301</v>
      </c>
      <c r="H5" s="48">
        <v>23745</v>
      </c>
      <c r="I5" s="48">
        <v>31051</v>
      </c>
      <c r="J5" s="48">
        <v>28092</v>
      </c>
      <c r="K5" s="48">
        <v>19759</v>
      </c>
      <c r="L5" s="48">
        <v>47089</v>
      </c>
      <c r="M5" s="48">
        <v>32324</v>
      </c>
      <c r="N5" s="48">
        <v>16785</v>
      </c>
      <c r="O5" s="48">
        <v>7611</v>
      </c>
      <c r="P5" s="48">
        <v>4506</v>
      </c>
      <c r="Q5" s="48">
        <v>12306</v>
      </c>
      <c r="R5" s="48">
        <v>24437</v>
      </c>
      <c r="S5" s="48">
        <v>16228</v>
      </c>
      <c r="T5" s="48">
        <v>24320</v>
      </c>
      <c r="U5" s="48">
        <v>24994</v>
      </c>
      <c r="V5" s="48">
        <v>33844</v>
      </c>
      <c r="W5" s="48">
        <v>32718</v>
      </c>
      <c r="X5" s="48">
        <v>14718</v>
      </c>
      <c r="Y5" s="48">
        <v>21531</v>
      </c>
      <c r="Z5" s="48">
        <v>21642</v>
      </c>
      <c r="AA5" s="48">
        <v>24310</v>
      </c>
      <c r="AB5" s="48">
        <v>10952</v>
      </c>
      <c r="AC5" s="48">
        <v>19230</v>
      </c>
      <c r="AD5" s="48">
        <v>28134</v>
      </c>
      <c r="AE5" s="48">
        <v>28611</v>
      </c>
      <c r="AF5" s="48">
        <v>35192.12</v>
      </c>
      <c r="AG5" s="48">
        <v>50593.79</v>
      </c>
      <c r="AH5" s="48">
        <v>23739.34</v>
      </c>
      <c r="AI5" s="48">
        <v>26637.2</v>
      </c>
      <c r="AJ5" s="48">
        <v>46658.89</v>
      </c>
      <c r="AK5" s="48">
        <v>49103.41</v>
      </c>
      <c r="AL5" s="48">
        <v>38385.71</v>
      </c>
      <c r="AM5" s="48">
        <v>30452.27</v>
      </c>
      <c r="AN5" s="48">
        <v>34985</v>
      </c>
      <c r="AO5" s="48">
        <v>35927.78</v>
      </c>
      <c r="AP5" s="48">
        <v>35276.48</v>
      </c>
    </row>
    <row r="6" spans="1:42" ht="15">
      <c r="A6" s="93" t="s">
        <v>202</v>
      </c>
      <c r="B6" s="48">
        <v>48023</v>
      </c>
      <c r="C6" s="48">
        <v>20399</v>
      </c>
      <c r="D6" s="48">
        <v>25337</v>
      </c>
      <c r="E6" s="48">
        <v>64909</v>
      </c>
      <c r="F6" s="48">
        <v>40584</v>
      </c>
      <c r="G6" s="48">
        <v>34138</v>
      </c>
      <c r="H6" s="48">
        <v>32559</v>
      </c>
      <c r="I6" s="48">
        <v>42483</v>
      </c>
      <c r="J6" s="48">
        <v>22956</v>
      </c>
      <c r="K6" s="48">
        <v>21577</v>
      </c>
      <c r="L6" s="48">
        <v>35988</v>
      </c>
      <c r="M6" s="48">
        <v>12505</v>
      </c>
      <c r="N6" s="48">
        <v>8004</v>
      </c>
      <c r="O6" s="48">
        <v>4529</v>
      </c>
      <c r="P6" s="48">
        <v>5084</v>
      </c>
      <c r="Q6" s="48">
        <v>5000</v>
      </c>
      <c r="R6" s="48">
        <v>10838</v>
      </c>
      <c r="S6" s="48">
        <v>8030</v>
      </c>
      <c r="T6" s="48">
        <v>6656</v>
      </c>
      <c r="U6" s="48">
        <v>10698</v>
      </c>
      <c r="V6" s="48">
        <v>11035</v>
      </c>
      <c r="W6" s="48">
        <v>10762</v>
      </c>
      <c r="X6" s="48">
        <v>8619</v>
      </c>
      <c r="Y6" s="48">
        <v>9405</v>
      </c>
      <c r="Z6" s="48">
        <v>10095</v>
      </c>
      <c r="AA6" s="48">
        <v>10010</v>
      </c>
      <c r="AB6" s="48">
        <v>8570</v>
      </c>
      <c r="AC6" s="48">
        <v>6049</v>
      </c>
      <c r="AD6" s="48">
        <v>6110</v>
      </c>
      <c r="AE6" s="48">
        <v>7071</v>
      </c>
      <c r="AF6" s="48">
        <v>7668</v>
      </c>
      <c r="AG6" s="48">
        <v>6010</v>
      </c>
      <c r="AH6" s="48">
        <v>6050</v>
      </c>
      <c r="AI6" s="48">
        <v>6045</v>
      </c>
      <c r="AJ6" s="48">
        <v>8369</v>
      </c>
      <c r="AK6" s="48">
        <v>7290</v>
      </c>
      <c r="AL6" s="48">
        <v>5308.14</v>
      </c>
      <c r="AM6" s="48">
        <v>1935</v>
      </c>
      <c r="AN6" s="48">
        <v>718</v>
      </c>
      <c r="AO6" s="48">
        <v>1881.31</v>
      </c>
      <c r="AP6" s="48">
        <v>1918</v>
      </c>
    </row>
    <row r="7" spans="1:42" ht="15">
      <c r="A7" s="93" t="s">
        <v>193</v>
      </c>
      <c r="B7" s="48">
        <v>51508</v>
      </c>
      <c r="C7" s="48">
        <v>37540</v>
      </c>
      <c r="D7" s="48">
        <v>29014</v>
      </c>
      <c r="E7" s="48">
        <v>25412</v>
      </c>
      <c r="F7" s="48">
        <v>27886</v>
      </c>
      <c r="G7" s="48">
        <v>25646</v>
      </c>
      <c r="H7" s="48">
        <v>16192</v>
      </c>
      <c r="I7" s="48">
        <v>17204</v>
      </c>
      <c r="J7" s="48">
        <v>18872</v>
      </c>
      <c r="K7" s="48">
        <v>15922</v>
      </c>
      <c r="L7" s="48">
        <v>14885</v>
      </c>
      <c r="M7" s="48">
        <v>13410</v>
      </c>
      <c r="N7" s="48">
        <v>8942</v>
      </c>
      <c r="O7" s="48">
        <v>9105</v>
      </c>
      <c r="P7" s="48">
        <v>5524</v>
      </c>
      <c r="Q7" s="48">
        <v>8069</v>
      </c>
      <c r="R7" s="48">
        <v>14817</v>
      </c>
      <c r="S7" s="48">
        <v>3813</v>
      </c>
      <c r="T7" s="48">
        <v>5342</v>
      </c>
      <c r="U7" s="48">
        <v>5136</v>
      </c>
      <c r="V7" s="48">
        <v>5830</v>
      </c>
      <c r="W7" s="48">
        <v>6112</v>
      </c>
      <c r="X7" s="48">
        <v>5982</v>
      </c>
      <c r="Y7" s="48">
        <v>6226.5</v>
      </c>
      <c r="Z7" s="48">
        <v>6554</v>
      </c>
      <c r="AA7" s="48">
        <v>6715</v>
      </c>
      <c r="AB7" s="48">
        <v>6396</v>
      </c>
      <c r="AC7" s="48">
        <v>6287</v>
      </c>
      <c r="AD7" s="48">
        <v>7306</v>
      </c>
      <c r="AE7" s="48">
        <v>7669</v>
      </c>
      <c r="AF7" s="48">
        <v>18185</v>
      </c>
      <c r="AG7" s="48">
        <v>16558</v>
      </c>
      <c r="AH7" s="48">
        <v>12325</v>
      </c>
      <c r="AI7" s="48">
        <v>12844.9</v>
      </c>
      <c r="AJ7" s="48">
        <v>18439.75</v>
      </c>
      <c r="AK7" s="48">
        <v>18620.5</v>
      </c>
      <c r="AL7" s="48">
        <v>19062.48</v>
      </c>
      <c r="AM7" s="48">
        <v>16328.85</v>
      </c>
      <c r="AN7" s="48">
        <v>15876.5</v>
      </c>
      <c r="AO7" s="48">
        <v>15813.65</v>
      </c>
      <c r="AP7" s="48">
        <v>17811.53</v>
      </c>
    </row>
    <row r="8" spans="1:42" ht="15">
      <c r="A8" s="93" t="s">
        <v>209</v>
      </c>
      <c r="B8" s="48">
        <v>49785</v>
      </c>
      <c r="C8" s="48">
        <v>27117</v>
      </c>
      <c r="D8" s="48">
        <v>31335</v>
      </c>
      <c r="E8" s="48">
        <v>32070</v>
      </c>
      <c r="F8" s="48">
        <v>37663</v>
      </c>
      <c r="G8" s="48">
        <v>34968</v>
      </c>
      <c r="H8" s="48">
        <v>27268</v>
      </c>
      <c r="I8" s="48">
        <v>18401</v>
      </c>
      <c r="J8" s="48">
        <v>18129</v>
      </c>
      <c r="K8" s="48">
        <v>4377</v>
      </c>
      <c r="L8" s="48">
        <v>8128</v>
      </c>
      <c r="M8" s="48">
        <v>5653</v>
      </c>
      <c r="N8" s="48">
        <v>3326</v>
      </c>
      <c r="O8" s="48">
        <v>2567</v>
      </c>
      <c r="P8" s="48">
        <v>495</v>
      </c>
      <c r="Q8" s="48">
        <v>3506</v>
      </c>
      <c r="R8" s="48">
        <v>9260</v>
      </c>
      <c r="S8" s="48">
        <v>6470</v>
      </c>
      <c r="T8" s="48">
        <v>5542</v>
      </c>
      <c r="U8" s="48">
        <v>5093.5</v>
      </c>
      <c r="V8" s="48">
        <v>5476</v>
      </c>
      <c r="W8" s="48">
        <v>5387.5</v>
      </c>
      <c r="X8" s="48">
        <v>3182</v>
      </c>
      <c r="Y8" s="48">
        <v>3345.5</v>
      </c>
      <c r="Z8" s="48">
        <v>3383.75</v>
      </c>
      <c r="AA8" s="48">
        <v>3837</v>
      </c>
      <c r="AB8" s="48">
        <v>3761.5</v>
      </c>
      <c r="AC8" s="48">
        <v>3470.5</v>
      </c>
      <c r="AD8" s="48">
        <v>3551</v>
      </c>
      <c r="AE8" s="48">
        <v>4729</v>
      </c>
      <c r="AF8" s="48">
        <v>5681.5</v>
      </c>
      <c r="AG8" s="48">
        <v>6273</v>
      </c>
      <c r="AH8" s="48">
        <v>6287.15</v>
      </c>
      <c r="AI8" s="48">
        <v>7119</v>
      </c>
      <c r="AJ8" s="48">
        <v>7895</v>
      </c>
      <c r="AK8" s="48">
        <v>12823.5</v>
      </c>
      <c r="AL8" s="48">
        <v>10448</v>
      </c>
      <c r="AM8" s="48">
        <v>10535</v>
      </c>
      <c r="AN8" s="48">
        <v>10576</v>
      </c>
      <c r="AO8" s="48">
        <v>10732.27</v>
      </c>
      <c r="AP8" s="48">
        <v>10418.86</v>
      </c>
    </row>
    <row r="9" spans="1:42" ht="15">
      <c r="A9" s="93" t="s">
        <v>186</v>
      </c>
      <c r="B9" s="48">
        <v>9573</v>
      </c>
      <c r="C9" s="48">
        <v>3414</v>
      </c>
      <c r="D9" s="48">
        <v>1133</v>
      </c>
      <c r="E9" s="48">
        <v>16684</v>
      </c>
      <c r="F9" s="48">
        <v>10761</v>
      </c>
      <c r="G9" s="48">
        <v>18602</v>
      </c>
      <c r="H9" s="48">
        <v>21554</v>
      </c>
      <c r="I9" s="48">
        <v>13900</v>
      </c>
      <c r="J9" s="48">
        <v>4211</v>
      </c>
      <c r="K9" s="48">
        <v>2740</v>
      </c>
      <c r="L9" s="48">
        <v>7329</v>
      </c>
      <c r="M9" s="48">
        <v>6984</v>
      </c>
      <c r="N9" s="48">
        <v>370</v>
      </c>
      <c r="O9" s="48">
        <v>17</v>
      </c>
      <c r="P9" s="48">
        <v>28</v>
      </c>
      <c r="Q9" s="48"/>
      <c r="R9" s="48"/>
      <c r="S9" s="48"/>
      <c r="T9" s="48"/>
      <c r="U9" s="48"/>
      <c r="V9" s="48"/>
      <c r="W9" s="48">
        <v>20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>
        <v>458.32</v>
      </c>
      <c r="AP9" s="48"/>
    </row>
    <row r="10" spans="1:42" ht="15">
      <c r="A10" s="93" t="s">
        <v>198</v>
      </c>
      <c r="B10" s="48">
        <v>14608</v>
      </c>
      <c r="C10" s="48">
        <v>15223</v>
      </c>
      <c r="D10" s="48">
        <v>9051</v>
      </c>
      <c r="E10" s="48">
        <v>3437</v>
      </c>
      <c r="F10" s="48">
        <v>10404</v>
      </c>
      <c r="G10" s="48">
        <v>10654</v>
      </c>
      <c r="H10" s="48">
        <v>3642</v>
      </c>
      <c r="I10" s="48">
        <v>10388</v>
      </c>
      <c r="J10" s="48">
        <v>9876</v>
      </c>
      <c r="K10" s="48">
        <v>11902</v>
      </c>
      <c r="L10" s="48">
        <v>12624</v>
      </c>
      <c r="M10" s="48">
        <v>12335</v>
      </c>
      <c r="N10" s="48">
        <v>11630</v>
      </c>
      <c r="O10" s="48">
        <v>9631</v>
      </c>
      <c r="P10" s="48">
        <v>8200</v>
      </c>
      <c r="Q10" s="48">
        <v>8628</v>
      </c>
      <c r="R10" s="48">
        <v>12860</v>
      </c>
      <c r="S10" s="48">
        <v>9224</v>
      </c>
      <c r="T10" s="48">
        <v>9913</v>
      </c>
      <c r="U10" s="48">
        <v>9538</v>
      </c>
      <c r="V10" s="48">
        <v>9290</v>
      </c>
      <c r="W10" s="48">
        <v>9189</v>
      </c>
      <c r="X10" s="48">
        <v>8526</v>
      </c>
      <c r="Y10" s="48">
        <v>6842</v>
      </c>
      <c r="Z10" s="48">
        <v>6826</v>
      </c>
      <c r="AA10" s="48">
        <v>6500</v>
      </c>
      <c r="AB10" s="48">
        <v>6296.5</v>
      </c>
      <c r="AC10" s="48">
        <v>6774.5</v>
      </c>
      <c r="AD10" s="48">
        <v>5707</v>
      </c>
      <c r="AE10" s="48">
        <v>6016</v>
      </c>
      <c r="AF10" s="48">
        <v>4181</v>
      </c>
      <c r="AG10" s="48">
        <v>5580</v>
      </c>
      <c r="AH10" s="48">
        <v>6611.1</v>
      </c>
      <c r="AI10" s="48">
        <v>7034</v>
      </c>
      <c r="AJ10" s="48">
        <v>7687</v>
      </c>
      <c r="AK10" s="48">
        <v>7710.5</v>
      </c>
      <c r="AL10" s="48">
        <v>7755</v>
      </c>
      <c r="AM10" s="48">
        <v>7936</v>
      </c>
      <c r="AN10" s="48">
        <v>8078</v>
      </c>
      <c r="AO10" s="48">
        <v>7977.15</v>
      </c>
      <c r="AP10" s="48">
        <v>8040.75</v>
      </c>
    </row>
    <row r="11" spans="1:42" ht="15">
      <c r="A11" s="93" t="s">
        <v>181</v>
      </c>
      <c r="B11" s="48">
        <v>7100</v>
      </c>
      <c r="C11" s="48">
        <v>4848</v>
      </c>
      <c r="D11" s="48">
        <v>5038</v>
      </c>
      <c r="E11" s="48">
        <v>1845</v>
      </c>
      <c r="F11" s="48">
        <v>965</v>
      </c>
      <c r="G11" s="48">
        <v>1136</v>
      </c>
      <c r="H11" s="48">
        <v>840</v>
      </c>
      <c r="I11" s="48">
        <v>2518</v>
      </c>
      <c r="J11" s="48">
        <v>1593</v>
      </c>
      <c r="K11" s="48">
        <v>926</v>
      </c>
      <c r="L11" s="48">
        <v>1863</v>
      </c>
      <c r="M11" s="48">
        <v>4278</v>
      </c>
      <c r="N11" s="48">
        <v>3213</v>
      </c>
      <c r="O11" s="48">
        <v>1361</v>
      </c>
      <c r="P11" s="48">
        <v>742</v>
      </c>
      <c r="Q11" s="48">
        <v>3530</v>
      </c>
      <c r="R11" s="48">
        <v>6735</v>
      </c>
      <c r="S11" s="48">
        <v>9309</v>
      </c>
      <c r="T11" s="48">
        <v>7754</v>
      </c>
      <c r="U11" s="48">
        <v>9119.25</v>
      </c>
      <c r="V11" s="48">
        <v>7170.25</v>
      </c>
      <c r="W11" s="48">
        <v>9544.75</v>
      </c>
      <c r="X11" s="48">
        <v>7280.5</v>
      </c>
      <c r="Y11" s="48">
        <v>9907</v>
      </c>
      <c r="Z11" s="48">
        <v>9783</v>
      </c>
      <c r="AA11" s="48">
        <v>8652</v>
      </c>
      <c r="AB11" s="48">
        <v>7831</v>
      </c>
      <c r="AC11" s="48">
        <v>8347.5</v>
      </c>
      <c r="AD11" s="48">
        <v>8388</v>
      </c>
      <c r="AE11" s="48">
        <v>8500</v>
      </c>
      <c r="AF11" s="48">
        <v>8003</v>
      </c>
      <c r="AG11" s="48">
        <v>9073</v>
      </c>
      <c r="AH11" s="48">
        <v>8062.9</v>
      </c>
      <c r="AI11" s="48">
        <v>8783.13</v>
      </c>
      <c r="AJ11" s="48">
        <v>8565.5</v>
      </c>
      <c r="AK11" s="48">
        <v>7755.3</v>
      </c>
      <c r="AL11" s="48">
        <v>8112.5</v>
      </c>
      <c r="AM11" s="48">
        <v>7965.7</v>
      </c>
      <c r="AN11" s="48">
        <v>8071.2</v>
      </c>
      <c r="AO11" s="48">
        <v>7956.4</v>
      </c>
      <c r="AP11" s="48">
        <v>7844.3</v>
      </c>
    </row>
    <row r="12" spans="1:42" ht="15">
      <c r="A12" s="93" t="s">
        <v>194</v>
      </c>
      <c r="B12" s="48">
        <v>6220</v>
      </c>
      <c r="C12" s="48">
        <v>1977</v>
      </c>
      <c r="D12" s="48">
        <v>1247</v>
      </c>
      <c r="E12" s="48">
        <v>830</v>
      </c>
      <c r="F12" s="48">
        <v>1426</v>
      </c>
      <c r="G12" s="48">
        <v>1095</v>
      </c>
      <c r="H12" s="48">
        <v>1252</v>
      </c>
      <c r="I12" s="48">
        <v>1330</v>
      </c>
      <c r="J12" s="48">
        <v>2132</v>
      </c>
      <c r="K12" s="48">
        <v>1285</v>
      </c>
      <c r="L12" s="48">
        <v>1952</v>
      </c>
      <c r="M12" s="48">
        <v>1287</v>
      </c>
      <c r="N12" s="48">
        <v>1821</v>
      </c>
      <c r="O12" s="48">
        <v>1006</v>
      </c>
      <c r="P12" s="48">
        <v>220</v>
      </c>
      <c r="Q12" s="48">
        <v>517</v>
      </c>
      <c r="R12" s="48">
        <v>1668</v>
      </c>
      <c r="S12" s="48">
        <v>1125</v>
      </c>
      <c r="T12" s="48">
        <v>896</v>
      </c>
      <c r="U12" s="48">
        <v>1011</v>
      </c>
      <c r="V12" s="48">
        <v>768</v>
      </c>
      <c r="W12" s="48">
        <v>730</v>
      </c>
      <c r="X12" s="48">
        <v>650</v>
      </c>
      <c r="Y12" s="48">
        <v>722</v>
      </c>
      <c r="Z12" s="48">
        <v>875</v>
      </c>
      <c r="AA12" s="48">
        <v>508</v>
      </c>
      <c r="AB12" s="48">
        <v>450</v>
      </c>
      <c r="AC12" s="48">
        <v>500</v>
      </c>
      <c r="AD12" s="48">
        <v>850</v>
      </c>
      <c r="AE12" s="48">
        <v>2053</v>
      </c>
      <c r="AF12" s="48">
        <v>3477</v>
      </c>
      <c r="AG12" s="48">
        <v>3956</v>
      </c>
      <c r="AH12" s="48">
        <v>1656</v>
      </c>
      <c r="AI12" s="48">
        <v>2231</v>
      </c>
      <c r="AJ12" s="48">
        <v>2259.5</v>
      </c>
      <c r="AK12" s="48">
        <v>2436</v>
      </c>
      <c r="AL12" s="48">
        <v>2336.65</v>
      </c>
      <c r="AM12" s="48">
        <v>1695.6</v>
      </c>
      <c r="AN12" s="48">
        <v>1508.17</v>
      </c>
      <c r="AO12" s="48">
        <v>1511.21</v>
      </c>
      <c r="AP12" s="48">
        <v>1291.92</v>
      </c>
    </row>
    <row r="13" spans="1:42" ht="15">
      <c r="A13" s="93" t="s">
        <v>205</v>
      </c>
      <c r="B13" s="48">
        <v>8169</v>
      </c>
      <c r="C13" s="48">
        <v>8087</v>
      </c>
      <c r="D13" s="48">
        <v>2032</v>
      </c>
      <c r="E13" s="48">
        <v>1847</v>
      </c>
      <c r="F13" s="48">
        <v>1335</v>
      </c>
      <c r="G13" s="48">
        <v>1443</v>
      </c>
      <c r="H13" s="48">
        <v>622</v>
      </c>
      <c r="I13" s="48">
        <v>550</v>
      </c>
      <c r="J13" s="48">
        <v>686</v>
      </c>
      <c r="K13" s="48">
        <v>625</v>
      </c>
      <c r="L13" s="48">
        <v>383</v>
      </c>
      <c r="M13" s="48">
        <v>608</v>
      </c>
      <c r="N13" s="48">
        <v>543</v>
      </c>
      <c r="O13" s="48">
        <v>530</v>
      </c>
      <c r="P13" s="48">
        <v>355</v>
      </c>
      <c r="Q13" s="48">
        <v>560</v>
      </c>
      <c r="R13" s="48">
        <v>595</v>
      </c>
      <c r="S13" s="48">
        <v>85</v>
      </c>
      <c r="T13" s="48">
        <v>68</v>
      </c>
      <c r="U13" s="48">
        <v>84</v>
      </c>
      <c r="V13" s="48">
        <v>97</v>
      </c>
      <c r="W13" s="48">
        <v>58</v>
      </c>
      <c r="X13" s="48">
        <v>50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>
        <v>80</v>
      </c>
      <c r="AM13" s="48">
        <v>90</v>
      </c>
      <c r="AN13" s="48">
        <v>91</v>
      </c>
      <c r="AO13" s="48">
        <v>85</v>
      </c>
      <c r="AP13" s="48">
        <v>80</v>
      </c>
    </row>
    <row r="14" spans="1:42" ht="15">
      <c r="A14" s="93" t="s">
        <v>184</v>
      </c>
      <c r="B14" s="48">
        <v>3260</v>
      </c>
      <c r="C14" s="48">
        <v>239</v>
      </c>
      <c r="D14" s="48">
        <v>88</v>
      </c>
      <c r="E14" s="48">
        <v>307</v>
      </c>
      <c r="F14" s="48">
        <v>449</v>
      </c>
      <c r="G14" s="48">
        <v>474</v>
      </c>
      <c r="H14" s="48">
        <v>115</v>
      </c>
      <c r="I14" s="48">
        <v>73</v>
      </c>
      <c r="J14" s="48">
        <v>159</v>
      </c>
      <c r="K14" s="48">
        <v>84</v>
      </c>
      <c r="L14" s="48">
        <v>174</v>
      </c>
      <c r="M14" s="48">
        <v>66</v>
      </c>
      <c r="N14" s="48">
        <v>15</v>
      </c>
      <c r="O14" s="48">
        <v>12</v>
      </c>
      <c r="P14" s="48"/>
      <c r="Q14" s="48">
        <v>44</v>
      </c>
      <c r="R14" s="48">
        <v>34</v>
      </c>
      <c r="S14" s="48">
        <v>99</v>
      </c>
      <c r="T14" s="48">
        <v>56</v>
      </c>
      <c r="U14" s="48">
        <v>40</v>
      </c>
      <c r="V14" s="48">
        <v>70</v>
      </c>
      <c r="W14" s="48">
        <v>72</v>
      </c>
      <c r="X14" s="48">
        <v>40</v>
      </c>
      <c r="Y14" s="48">
        <v>25</v>
      </c>
      <c r="Z14" s="48">
        <v>4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>
        <v>4</v>
      </c>
      <c r="AK14" s="48">
        <v>633.85</v>
      </c>
      <c r="AL14" s="48">
        <v>33</v>
      </c>
      <c r="AM14" s="48">
        <v>195</v>
      </c>
      <c r="AN14" s="48">
        <v>93</v>
      </c>
      <c r="AO14" s="48"/>
      <c r="AP14" s="48"/>
    </row>
    <row r="15" spans="1:42" ht="15">
      <c r="A15" s="93" t="s">
        <v>13</v>
      </c>
      <c r="B15" s="48">
        <v>1300</v>
      </c>
      <c r="C15" s="48">
        <v>1000</v>
      </c>
      <c r="D15" s="48">
        <v>1388</v>
      </c>
      <c r="E15" s="48">
        <v>367</v>
      </c>
      <c r="F15" s="48">
        <v>362</v>
      </c>
      <c r="G15" s="48">
        <v>419</v>
      </c>
      <c r="H15" s="48">
        <v>30</v>
      </c>
      <c r="I15" s="48">
        <v>7</v>
      </c>
      <c r="J15" s="48">
        <v>10</v>
      </c>
      <c r="K15" s="48">
        <v>5</v>
      </c>
      <c r="L15" s="48">
        <v>5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ht="15">
      <c r="A16" s="93" t="s">
        <v>182</v>
      </c>
      <c r="B16" s="48">
        <v>1285</v>
      </c>
      <c r="C16" s="48">
        <v>35</v>
      </c>
      <c r="D16" s="48">
        <v>7</v>
      </c>
      <c r="E16" s="48">
        <v>3</v>
      </c>
      <c r="F16" s="48">
        <v>205</v>
      </c>
      <c r="G16" s="48">
        <v>171</v>
      </c>
      <c r="H16" s="48">
        <v>60</v>
      </c>
      <c r="I16" s="48">
        <v>134</v>
      </c>
      <c r="J16" s="48">
        <v>238</v>
      </c>
      <c r="K16" s="48">
        <v>189</v>
      </c>
      <c r="L16" s="48">
        <v>68</v>
      </c>
      <c r="M16" s="48">
        <v>276</v>
      </c>
      <c r="N16" s="48">
        <v>220</v>
      </c>
      <c r="O16" s="48">
        <v>91</v>
      </c>
      <c r="P16" s="48">
        <v>51</v>
      </c>
      <c r="Q16" s="48">
        <v>69</v>
      </c>
      <c r="R16" s="48">
        <v>185</v>
      </c>
      <c r="S16" s="48">
        <v>220</v>
      </c>
      <c r="T16" s="48">
        <v>313</v>
      </c>
      <c r="U16" s="48">
        <v>243</v>
      </c>
      <c r="V16" s="48">
        <v>301.5</v>
      </c>
      <c r="W16" s="48">
        <v>306</v>
      </c>
      <c r="X16" s="48">
        <v>454.75</v>
      </c>
      <c r="Y16" s="48">
        <v>279</v>
      </c>
      <c r="Z16" s="48">
        <v>139</v>
      </c>
      <c r="AA16" s="48">
        <v>241.5</v>
      </c>
      <c r="AB16" s="48">
        <v>220</v>
      </c>
      <c r="AC16" s="48">
        <v>245</v>
      </c>
      <c r="AD16" s="48">
        <v>267</v>
      </c>
      <c r="AE16" s="48">
        <v>287</v>
      </c>
      <c r="AF16" s="48">
        <v>384</v>
      </c>
      <c r="AG16" s="48">
        <v>349.25</v>
      </c>
      <c r="AH16" s="48">
        <v>253.25</v>
      </c>
      <c r="AI16" s="48">
        <v>537.08</v>
      </c>
      <c r="AJ16" s="48">
        <v>523</v>
      </c>
      <c r="AK16" s="48">
        <v>516</v>
      </c>
      <c r="AL16" s="48">
        <v>498</v>
      </c>
      <c r="AM16" s="48">
        <v>510</v>
      </c>
      <c r="AN16" s="48">
        <v>516</v>
      </c>
      <c r="AO16" s="48">
        <v>490</v>
      </c>
      <c r="AP16" s="48">
        <v>478.5</v>
      </c>
    </row>
    <row r="17" spans="1:42" ht="15">
      <c r="A17" s="93" t="s">
        <v>189</v>
      </c>
      <c r="B17" s="48">
        <v>721</v>
      </c>
      <c r="C17" s="48">
        <v>196</v>
      </c>
      <c r="D17" s="48">
        <v>11</v>
      </c>
      <c r="E17" s="48">
        <v>38</v>
      </c>
      <c r="F17" s="48">
        <v>35</v>
      </c>
      <c r="G17" s="48">
        <v>38</v>
      </c>
      <c r="H17" s="48">
        <v>26</v>
      </c>
      <c r="I17" s="48">
        <v>26</v>
      </c>
      <c r="J17" s="48">
        <v>20</v>
      </c>
      <c r="K17" s="48">
        <v>25</v>
      </c>
      <c r="L17" s="48">
        <v>10</v>
      </c>
      <c r="M17" s="48">
        <v>6</v>
      </c>
      <c r="N17" s="48"/>
      <c r="O17" s="48">
        <v>86</v>
      </c>
      <c r="P17" s="48">
        <v>23</v>
      </c>
      <c r="Q17" s="48">
        <v>179</v>
      </c>
      <c r="R17" s="48">
        <v>369</v>
      </c>
      <c r="S17" s="48">
        <v>99</v>
      </c>
      <c r="T17" s="48">
        <v>43.5</v>
      </c>
      <c r="U17" s="48">
        <v>18.5</v>
      </c>
      <c r="V17" s="48">
        <v>43</v>
      </c>
      <c r="W17" s="48">
        <v>44.5</v>
      </c>
      <c r="X17" s="48">
        <v>7.5</v>
      </c>
      <c r="Y17" s="48">
        <v>9</v>
      </c>
      <c r="Z17" s="48"/>
      <c r="AA17" s="48">
        <v>4.5</v>
      </c>
      <c r="AB17" s="48">
        <v>15</v>
      </c>
      <c r="AC17" s="48"/>
      <c r="AD17" s="48"/>
      <c r="AE17" s="48"/>
      <c r="AF17" s="48">
        <v>1</v>
      </c>
      <c r="AG17" s="48">
        <v>2</v>
      </c>
      <c r="AH17" s="48">
        <v>1</v>
      </c>
      <c r="AI17" s="48">
        <v>3</v>
      </c>
      <c r="AJ17" s="48"/>
      <c r="AK17" s="48">
        <v>81</v>
      </c>
      <c r="AL17" s="48">
        <v>68</v>
      </c>
      <c r="AM17" s="48">
        <v>83.5</v>
      </c>
      <c r="AN17" s="48">
        <v>6.5</v>
      </c>
      <c r="AO17" s="48">
        <v>15.25</v>
      </c>
      <c r="AP17" s="48">
        <v>3.5</v>
      </c>
    </row>
    <row r="18" spans="1:42" ht="15">
      <c r="A18" s="93" t="s">
        <v>179</v>
      </c>
      <c r="B18" s="48">
        <v>439</v>
      </c>
      <c r="C18" s="48">
        <v>228</v>
      </c>
      <c r="D18" s="48">
        <v>143</v>
      </c>
      <c r="E18" s="48">
        <v>365</v>
      </c>
      <c r="F18" s="48">
        <v>468</v>
      </c>
      <c r="G18" s="48">
        <v>48</v>
      </c>
      <c r="H18" s="48">
        <v>95</v>
      </c>
      <c r="I18" s="48">
        <v>409</v>
      </c>
      <c r="J18" s="48">
        <v>557</v>
      </c>
      <c r="K18" s="48">
        <v>11552</v>
      </c>
      <c r="L18" s="48">
        <v>979</v>
      </c>
      <c r="M18" s="48">
        <v>421</v>
      </c>
      <c r="N18" s="48">
        <v>70</v>
      </c>
      <c r="O18" s="48">
        <v>16</v>
      </c>
      <c r="P18" s="48"/>
      <c r="Q18" s="48">
        <v>5</v>
      </c>
      <c r="R18" s="48">
        <v>100</v>
      </c>
      <c r="S18" s="48">
        <v>160</v>
      </c>
      <c r="T18" s="48">
        <v>65</v>
      </c>
      <c r="U18" s="48">
        <v>60</v>
      </c>
      <c r="V18" s="48">
        <v>31</v>
      </c>
      <c r="W18" s="48">
        <v>83</v>
      </c>
      <c r="X18" s="48">
        <v>33</v>
      </c>
      <c r="Y18" s="48">
        <v>15</v>
      </c>
      <c r="Z18" s="48">
        <v>2</v>
      </c>
      <c r="AA18" s="48">
        <v>13</v>
      </c>
      <c r="AB18" s="48">
        <v>20</v>
      </c>
      <c r="AC18" s="48">
        <v>29</v>
      </c>
      <c r="AD18" s="48">
        <v>14</v>
      </c>
      <c r="AE18" s="48">
        <v>11</v>
      </c>
      <c r="AF18" s="48">
        <v>40</v>
      </c>
      <c r="AG18" s="48">
        <v>18</v>
      </c>
      <c r="AH18" s="48">
        <v>283</v>
      </c>
      <c r="AI18" s="48"/>
      <c r="AJ18" s="48">
        <v>213</v>
      </c>
      <c r="AK18" s="48">
        <v>127.45</v>
      </c>
      <c r="AL18" s="48">
        <v>378.76</v>
      </c>
      <c r="AM18" s="48">
        <v>259</v>
      </c>
      <c r="AN18" s="48">
        <v>355.5</v>
      </c>
      <c r="AO18" s="48">
        <v>711</v>
      </c>
      <c r="AP18" s="48">
        <v>2277</v>
      </c>
    </row>
    <row r="19" spans="1:42" ht="15">
      <c r="A19" s="93" t="s">
        <v>187</v>
      </c>
      <c r="B19" s="48">
        <v>48</v>
      </c>
      <c r="C19" s="48">
        <v>22</v>
      </c>
      <c r="D19" s="48">
        <v>22</v>
      </c>
      <c r="E19" s="48">
        <v>8</v>
      </c>
      <c r="F19" s="48">
        <v>43</v>
      </c>
      <c r="G19" s="48">
        <v>79</v>
      </c>
      <c r="H19" s="48">
        <v>43</v>
      </c>
      <c r="I19" s="48">
        <v>16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>
        <v>3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5">
      <c r="A20" s="93" t="s">
        <v>196</v>
      </c>
      <c r="B20" s="48">
        <v>5</v>
      </c>
      <c r="C20" s="48">
        <v>1</v>
      </c>
      <c r="D20" s="48"/>
      <c r="E20" s="48">
        <v>4</v>
      </c>
      <c r="F20" s="48">
        <v>2</v>
      </c>
      <c r="G20" s="48"/>
      <c r="H20" s="48">
        <v>20</v>
      </c>
      <c r="I20" s="48"/>
      <c r="J20" s="48"/>
      <c r="K20" s="48"/>
      <c r="L20" s="48"/>
      <c r="M20" s="48">
        <v>38</v>
      </c>
      <c r="N20" s="48"/>
      <c r="O20" s="48">
        <v>3</v>
      </c>
      <c r="P20" s="48">
        <v>8</v>
      </c>
      <c r="Q20" s="48">
        <v>2</v>
      </c>
      <c r="R20" s="48"/>
      <c r="S20" s="48">
        <v>1</v>
      </c>
      <c r="T20" s="48">
        <v>4</v>
      </c>
      <c r="U20" s="48">
        <v>22</v>
      </c>
      <c r="V20" s="48">
        <v>11</v>
      </c>
      <c r="W20" s="48">
        <v>0.7</v>
      </c>
      <c r="X20" s="48">
        <v>1</v>
      </c>
      <c r="Y20" s="48">
        <v>2.5</v>
      </c>
      <c r="Z20" s="48"/>
      <c r="AA20" s="48">
        <v>1.5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>
      <c r="A21" s="93" t="s">
        <v>188</v>
      </c>
      <c r="B21" s="48">
        <v>8</v>
      </c>
      <c r="C21" s="48">
        <v>6</v>
      </c>
      <c r="D21" s="48"/>
      <c r="E21" s="48"/>
      <c r="F21" s="48">
        <v>20</v>
      </c>
      <c r="G21" s="48">
        <v>3</v>
      </c>
      <c r="H21" s="48">
        <v>2</v>
      </c>
      <c r="I21" s="48"/>
      <c r="J21" s="48"/>
      <c r="K21" s="48"/>
      <c r="L21" s="48"/>
      <c r="M21" s="48"/>
      <c r="N21" s="48"/>
      <c r="O21" s="48">
        <v>2</v>
      </c>
      <c r="P21" s="48"/>
      <c r="Q21" s="48">
        <v>1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5">
      <c r="A22" s="93" t="s">
        <v>210</v>
      </c>
      <c r="B22" s="48">
        <v>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5">
      <c r="A23" s="98" t="s">
        <v>190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>
        <v>118</v>
      </c>
      <c r="AF23" s="97"/>
      <c r="AG23" s="97"/>
      <c r="AH23" s="97"/>
      <c r="AI23" s="97"/>
      <c r="AJ23" s="97"/>
      <c r="AK23" s="97"/>
      <c r="AL23" s="97">
        <v>12</v>
      </c>
      <c r="AM23" s="97"/>
      <c r="AN23" s="97"/>
      <c r="AO23" s="97"/>
      <c r="AP23" s="97"/>
    </row>
    <row r="24" spans="1:42" s="100" customFormat="1" ht="15">
      <c r="A24" s="93" t="s">
        <v>180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>
        <v>30</v>
      </c>
    </row>
    <row r="25" ht="15">
      <c r="A25" s="6"/>
    </row>
    <row r="26" ht="15">
      <c r="A26" s="6" t="s">
        <v>172</v>
      </c>
    </row>
    <row r="27" spans="1:42" ht="15">
      <c r="A27" s="93" t="s">
        <v>178</v>
      </c>
      <c r="B27" s="88">
        <v>1980</v>
      </c>
      <c r="C27" s="88">
        <v>1981</v>
      </c>
      <c r="D27" s="88">
        <v>1982</v>
      </c>
      <c r="E27" s="88">
        <v>1983</v>
      </c>
      <c r="F27" s="88">
        <v>1984</v>
      </c>
      <c r="G27" s="88">
        <v>1985</v>
      </c>
      <c r="H27" s="88">
        <v>1986</v>
      </c>
      <c r="I27" s="88">
        <v>1987</v>
      </c>
      <c r="J27" s="88">
        <v>1988</v>
      </c>
      <c r="K27" s="88">
        <v>1989</v>
      </c>
      <c r="L27" s="88">
        <v>1990</v>
      </c>
      <c r="M27" s="88">
        <v>1991</v>
      </c>
      <c r="N27" s="88">
        <v>1992</v>
      </c>
      <c r="O27" s="88">
        <v>1993</v>
      </c>
      <c r="P27" s="88">
        <v>1994</v>
      </c>
      <c r="Q27" s="88">
        <v>1995</v>
      </c>
      <c r="R27" s="88">
        <v>1996</v>
      </c>
      <c r="S27" s="88">
        <v>1997</v>
      </c>
      <c r="T27" s="88">
        <v>1998</v>
      </c>
      <c r="U27" s="88">
        <v>1999</v>
      </c>
      <c r="V27" s="88">
        <v>2000</v>
      </c>
      <c r="W27" s="88">
        <v>2001</v>
      </c>
      <c r="X27" s="88">
        <v>2002</v>
      </c>
      <c r="Y27" s="88">
        <v>2003</v>
      </c>
      <c r="Z27" s="88">
        <v>2004</v>
      </c>
      <c r="AA27" s="88">
        <v>2005</v>
      </c>
      <c r="AB27" s="88">
        <v>2006</v>
      </c>
      <c r="AC27" s="88">
        <v>2007</v>
      </c>
      <c r="AD27" s="88">
        <v>2008</v>
      </c>
      <c r="AE27" s="88">
        <v>2009</v>
      </c>
      <c r="AF27" s="88">
        <v>2010</v>
      </c>
      <c r="AG27" s="88">
        <v>2011</v>
      </c>
      <c r="AH27" s="88">
        <v>2012</v>
      </c>
      <c r="AI27" s="88">
        <v>2013</v>
      </c>
      <c r="AJ27" s="88">
        <v>2014</v>
      </c>
      <c r="AK27" s="88">
        <v>2015</v>
      </c>
      <c r="AL27" s="88">
        <v>2016</v>
      </c>
      <c r="AM27" s="88">
        <v>2017</v>
      </c>
      <c r="AN27" s="88">
        <v>2018</v>
      </c>
      <c r="AO27" s="88">
        <v>2019</v>
      </c>
      <c r="AP27" s="88">
        <v>2020</v>
      </c>
    </row>
    <row r="28" spans="1:42" ht="15">
      <c r="A28" s="93" t="s">
        <v>201</v>
      </c>
      <c r="B28" s="48">
        <v>74988</v>
      </c>
      <c r="C28" s="48">
        <v>29438</v>
      </c>
      <c r="D28" s="48">
        <v>18578</v>
      </c>
      <c r="E28" s="48">
        <v>25375</v>
      </c>
      <c r="F28" s="48">
        <v>17168</v>
      </c>
      <c r="G28" s="48">
        <v>26448</v>
      </c>
      <c r="H28" s="48">
        <v>16107</v>
      </c>
      <c r="I28" s="48">
        <v>3487</v>
      </c>
      <c r="J28" s="48">
        <v>16502</v>
      </c>
      <c r="K28" s="48">
        <v>16624</v>
      </c>
      <c r="L28" s="48">
        <v>37447</v>
      </c>
      <c r="M28" s="48">
        <v>23303</v>
      </c>
      <c r="N28" s="48">
        <v>7642</v>
      </c>
      <c r="O28" s="48">
        <v>7294</v>
      </c>
      <c r="P28" s="48">
        <v>4156</v>
      </c>
      <c r="Q28" s="48">
        <v>12168</v>
      </c>
      <c r="R28" s="48">
        <v>24341</v>
      </c>
      <c r="S28" s="48">
        <v>16056</v>
      </c>
      <c r="T28" s="48">
        <v>23579</v>
      </c>
      <c r="U28" s="48">
        <v>17813</v>
      </c>
      <c r="V28" s="48">
        <v>30280</v>
      </c>
      <c r="W28" s="48">
        <v>31089</v>
      </c>
      <c r="X28" s="48">
        <v>11967</v>
      </c>
      <c r="Y28" s="48">
        <v>19932</v>
      </c>
      <c r="Z28" s="48">
        <v>19762</v>
      </c>
      <c r="AA28" s="48">
        <v>12809</v>
      </c>
      <c r="AB28" s="48">
        <v>10091</v>
      </c>
      <c r="AC28" s="48">
        <v>18038</v>
      </c>
      <c r="AD28" s="48">
        <v>24044</v>
      </c>
      <c r="AE28" s="48">
        <v>18326</v>
      </c>
      <c r="AF28" s="48">
        <v>24935.21</v>
      </c>
      <c r="AG28" s="48">
        <v>27936.74</v>
      </c>
      <c r="AH28" s="48">
        <v>19420.59</v>
      </c>
      <c r="AI28" s="48">
        <v>24955.13</v>
      </c>
      <c r="AJ28" s="48">
        <v>44908.89</v>
      </c>
      <c r="AK28" s="48">
        <v>30423.41</v>
      </c>
      <c r="AL28" s="48">
        <v>38083.71</v>
      </c>
      <c r="AM28" s="48">
        <v>29452.27</v>
      </c>
      <c r="AN28" s="48">
        <v>33485</v>
      </c>
      <c r="AO28" s="48">
        <v>35427.78</v>
      </c>
      <c r="AP28" s="48">
        <v>29236.48</v>
      </c>
    </row>
    <row r="29" spans="1:42" ht="15">
      <c r="A29" s="93" t="s">
        <v>202</v>
      </c>
      <c r="B29" s="48">
        <v>43878</v>
      </c>
      <c r="C29" s="48">
        <v>16914</v>
      </c>
      <c r="D29" s="48">
        <v>16592</v>
      </c>
      <c r="E29" s="48">
        <v>58326</v>
      </c>
      <c r="F29" s="48">
        <v>28210</v>
      </c>
      <c r="G29" s="48">
        <v>30923</v>
      </c>
      <c r="H29" s="48">
        <v>27897</v>
      </c>
      <c r="I29" s="48">
        <v>39437</v>
      </c>
      <c r="J29" s="48">
        <v>16195</v>
      </c>
      <c r="K29" s="48">
        <v>18655</v>
      </c>
      <c r="L29" s="48">
        <v>32500</v>
      </c>
      <c r="M29" s="48">
        <v>10979</v>
      </c>
      <c r="N29" s="48">
        <v>7806</v>
      </c>
      <c r="O29" s="48">
        <v>4529</v>
      </c>
      <c r="P29" s="48">
        <v>1078</v>
      </c>
      <c r="Q29" s="48">
        <v>4500</v>
      </c>
      <c r="R29" s="48">
        <v>10500</v>
      </c>
      <c r="S29" s="48">
        <v>7946</v>
      </c>
      <c r="T29" s="48">
        <v>6656</v>
      </c>
      <c r="U29" s="48">
        <v>10698</v>
      </c>
      <c r="V29" s="48">
        <v>10827</v>
      </c>
      <c r="W29" s="48">
        <v>10762</v>
      </c>
      <c r="X29" s="48">
        <v>3270</v>
      </c>
      <c r="Y29" s="48">
        <v>9405</v>
      </c>
      <c r="Z29" s="48">
        <v>10095</v>
      </c>
      <c r="AA29" s="48">
        <v>3010</v>
      </c>
      <c r="AB29" s="48">
        <v>8570</v>
      </c>
      <c r="AC29" s="48">
        <v>6049</v>
      </c>
      <c r="AD29" s="48">
        <v>5916</v>
      </c>
      <c r="AE29" s="48">
        <v>7071</v>
      </c>
      <c r="AF29" s="48">
        <v>7668</v>
      </c>
      <c r="AG29" s="48">
        <v>6010</v>
      </c>
      <c r="AH29" s="48">
        <v>6050</v>
      </c>
      <c r="AI29" s="48">
        <v>6045</v>
      </c>
      <c r="AJ29" s="48">
        <v>8369</v>
      </c>
      <c r="AK29" s="48">
        <v>3984</v>
      </c>
      <c r="AL29" s="48">
        <v>5308.14</v>
      </c>
      <c r="AM29" s="48">
        <v>1935</v>
      </c>
      <c r="AN29" s="48">
        <v>718</v>
      </c>
      <c r="AO29" s="48">
        <v>1881.31</v>
      </c>
      <c r="AP29" s="48">
        <v>1397</v>
      </c>
    </row>
    <row r="30" spans="1:42" ht="15">
      <c r="A30" s="93" t="s">
        <v>193</v>
      </c>
      <c r="B30" s="48">
        <v>50607</v>
      </c>
      <c r="C30" s="48">
        <v>36445</v>
      </c>
      <c r="D30" s="48">
        <v>22171</v>
      </c>
      <c r="E30" s="48">
        <v>24779</v>
      </c>
      <c r="F30" s="48">
        <v>25870</v>
      </c>
      <c r="G30" s="48">
        <v>25209</v>
      </c>
      <c r="H30" s="48">
        <v>15122</v>
      </c>
      <c r="I30" s="48">
        <v>17171</v>
      </c>
      <c r="J30" s="48">
        <v>17658</v>
      </c>
      <c r="K30" s="48">
        <v>15734</v>
      </c>
      <c r="L30" s="48">
        <v>14054</v>
      </c>
      <c r="M30" s="48">
        <v>12333</v>
      </c>
      <c r="N30" s="48">
        <v>8923</v>
      </c>
      <c r="O30" s="48">
        <v>9021</v>
      </c>
      <c r="P30" s="48">
        <v>5487</v>
      </c>
      <c r="Q30" s="48">
        <v>8004</v>
      </c>
      <c r="R30" s="48">
        <v>14762</v>
      </c>
      <c r="S30" s="48">
        <v>2901</v>
      </c>
      <c r="T30" s="48">
        <v>5187</v>
      </c>
      <c r="U30" s="48">
        <v>4923</v>
      </c>
      <c r="V30" s="48">
        <v>5815</v>
      </c>
      <c r="W30" s="48">
        <v>6107</v>
      </c>
      <c r="X30" s="48">
        <v>5913.5</v>
      </c>
      <c r="Y30" s="48">
        <v>6226.5</v>
      </c>
      <c r="Z30" s="48">
        <v>6554</v>
      </c>
      <c r="AA30" s="48">
        <v>6251</v>
      </c>
      <c r="AB30" s="48">
        <v>6396</v>
      </c>
      <c r="AC30" s="48">
        <v>6271.5</v>
      </c>
      <c r="AD30" s="48">
        <v>7291</v>
      </c>
      <c r="AE30" s="48">
        <v>7591</v>
      </c>
      <c r="AF30" s="48">
        <v>18150</v>
      </c>
      <c r="AG30" s="48">
        <v>16265</v>
      </c>
      <c r="AH30" s="48">
        <v>12305</v>
      </c>
      <c r="AI30" s="48">
        <v>10233.9</v>
      </c>
      <c r="AJ30" s="48">
        <v>17794.75</v>
      </c>
      <c r="AK30" s="48">
        <v>17168.97</v>
      </c>
      <c r="AL30" s="48">
        <v>19062.48</v>
      </c>
      <c r="AM30" s="48">
        <v>16306.85</v>
      </c>
      <c r="AN30" s="48">
        <v>15876.5</v>
      </c>
      <c r="AO30" s="48">
        <v>15813.65</v>
      </c>
      <c r="AP30" s="48">
        <v>17811.53</v>
      </c>
    </row>
    <row r="31" spans="1:42" ht="15">
      <c r="A31" s="93" t="s">
        <v>209</v>
      </c>
      <c r="B31" s="48">
        <v>44169</v>
      </c>
      <c r="C31" s="48">
        <v>26267</v>
      </c>
      <c r="D31" s="48">
        <v>19541</v>
      </c>
      <c r="E31" s="48">
        <v>31778</v>
      </c>
      <c r="F31" s="48">
        <v>36229</v>
      </c>
      <c r="G31" s="48">
        <v>27901</v>
      </c>
      <c r="H31" s="48">
        <v>27256</v>
      </c>
      <c r="I31" s="48">
        <v>13241</v>
      </c>
      <c r="J31" s="48">
        <v>16642</v>
      </c>
      <c r="K31" s="48">
        <v>4005</v>
      </c>
      <c r="L31" s="48">
        <v>7411</v>
      </c>
      <c r="M31" s="48">
        <v>3603</v>
      </c>
      <c r="N31" s="48">
        <v>3143</v>
      </c>
      <c r="O31" s="48">
        <v>2355</v>
      </c>
      <c r="P31" s="48">
        <v>482</v>
      </c>
      <c r="Q31" s="48">
        <v>3489</v>
      </c>
      <c r="R31" s="48">
        <v>8760</v>
      </c>
      <c r="S31" s="48">
        <v>2892</v>
      </c>
      <c r="T31" s="48">
        <v>5248</v>
      </c>
      <c r="U31" s="48">
        <v>4203.5</v>
      </c>
      <c r="V31" s="48">
        <v>5382.5</v>
      </c>
      <c r="W31" s="48">
        <v>3233.9</v>
      </c>
      <c r="X31" s="48">
        <v>1268.5</v>
      </c>
      <c r="Y31" s="48">
        <v>2876.5</v>
      </c>
      <c r="Z31" s="48">
        <v>2213.25</v>
      </c>
      <c r="AA31" s="48">
        <v>3714</v>
      </c>
      <c r="AB31" s="48">
        <v>3745.5</v>
      </c>
      <c r="AC31" s="48">
        <v>2995.5</v>
      </c>
      <c r="AD31" s="48">
        <v>2623</v>
      </c>
      <c r="AE31" s="48">
        <v>1940</v>
      </c>
      <c r="AF31" s="48">
        <v>5486.7</v>
      </c>
      <c r="AG31" s="48">
        <v>4419</v>
      </c>
      <c r="AH31" s="48">
        <v>4379.15</v>
      </c>
      <c r="AI31" s="48">
        <v>5620</v>
      </c>
      <c r="AJ31" s="48">
        <v>6518.87</v>
      </c>
      <c r="AK31" s="48">
        <v>9191.2</v>
      </c>
      <c r="AL31" s="48">
        <v>8425</v>
      </c>
      <c r="AM31" s="48">
        <v>9870</v>
      </c>
      <c r="AN31" s="48">
        <v>9902.5</v>
      </c>
      <c r="AO31" s="48">
        <v>9874.77</v>
      </c>
      <c r="AP31" s="48">
        <v>10418.86</v>
      </c>
    </row>
    <row r="32" spans="1:42" ht="15">
      <c r="A32" s="93" t="s">
        <v>186</v>
      </c>
      <c r="B32" s="48">
        <v>9573</v>
      </c>
      <c r="C32" s="48">
        <v>3359</v>
      </c>
      <c r="D32" s="48">
        <v>1063</v>
      </c>
      <c r="E32" s="48">
        <v>16587</v>
      </c>
      <c r="F32" s="48">
        <v>10514</v>
      </c>
      <c r="G32" s="48">
        <v>17754</v>
      </c>
      <c r="H32" s="48">
        <v>20200</v>
      </c>
      <c r="I32" s="48">
        <v>13009</v>
      </c>
      <c r="J32" s="48">
        <v>4013</v>
      </c>
      <c r="K32" s="48">
        <v>2209</v>
      </c>
      <c r="L32" s="48">
        <v>7231</v>
      </c>
      <c r="M32" s="48">
        <v>3680</v>
      </c>
      <c r="N32" s="48">
        <v>0</v>
      </c>
      <c r="O32" s="48">
        <v>8</v>
      </c>
      <c r="P32" s="48">
        <v>0</v>
      </c>
      <c r="Q32" s="48"/>
      <c r="R32" s="48"/>
      <c r="S32" s="48"/>
      <c r="T32" s="48"/>
      <c r="U32" s="48"/>
      <c r="V32" s="48"/>
      <c r="W32" s="48">
        <v>20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>
        <v>402.32</v>
      </c>
      <c r="AP32" s="48"/>
    </row>
    <row r="33" spans="1:42" ht="15">
      <c r="A33" s="93" t="s">
        <v>198</v>
      </c>
      <c r="B33" s="48">
        <v>13652</v>
      </c>
      <c r="C33" s="48">
        <v>15223</v>
      </c>
      <c r="D33" s="48">
        <v>6550</v>
      </c>
      <c r="E33" s="48">
        <v>3313</v>
      </c>
      <c r="F33" s="48">
        <v>9780</v>
      </c>
      <c r="G33" s="48">
        <v>9505</v>
      </c>
      <c r="H33" s="48">
        <v>2897</v>
      </c>
      <c r="I33" s="48">
        <v>5928</v>
      </c>
      <c r="J33" s="48">
        <v>6057</v>
      </c>
      <c r="K33" s="48">
        <v>10832</v>
      </c>
      <c r="L33" s="48">
        <v>6910</v>
      </c>
      <c r="M33" s="48">
        <v>11322</v>
      </c>
      <c r="N33" s="48">
        <v>10232</v>
      </c>
      <c r="O33" s="48">
        <v>9324</v>
      </c>
      <c r="P33" s="48">
        <v>6370</v>
      </c>
      <c r="Q33" s="48">
        <v>3774</v>
      </c>
      <c r="R33" s="48">
        <v>12195</v>
      </c>
      <c r="S33" s="48">
        <v>2187</v>
      </c>
      <c r="T33" s="48">
        <v>9202</v>
      </c>
      <c r="U33" s="48">
        <v>7360</v>
      </c>
      <c r="V33" s="48">
        <v>9109</v>
      </c>
      <c r="W33" s="48">
        <v>9098</v>
      </c>
      <c r="X33" s="48">
        <v>6467</v>
      </c>
      <c r="Y33" s="48">
        <v>6232</v>
      </c>
      <c r="Z33" s="48">
        <v>6206</v>
      </c>
      <c r="AA33" s="48">
        <v>4686</v>
      </c>
      <c r="AB33" s="48">
        <v>4985.5</v>
      </c>
      <c r="AC33" s="48">
        <v>5718</v>
      </c>
      <c r="AD33" s="48">
        <v>5634</v>
      </c>
      <c r="AE33" s="48">
        <v>6010</v>
      </c>
      <c r="AF33" s="48">
        <v>2469</v>
      </c>
      <c r="AG33" s="48">
        <v>4881</v>
      </c>
      <c r="AH33" s="48">
        <v>6481.1</v>
      </c>
      <c r="AI33" s="48">
        <v>5753</v>
      </c>
      <c r="AJ33" s="48">
        <v>7237</v>
      </c>
      <c r="AK33" s="48">
        <v>7338.5</v>
      </c>
      <c r="AL33" s="48">
        <v>7755</v>
      </c>
      <c r="AM33" s="48">
        <v>7861</v>
      </c>
      <c r="AN33" s="48">
        <v>8033</v>
      </c>
      <c r="AO33" s="48">
        <v>7862.15</v>
      </c>
      <c r="AP33" s="48">
        <v>8040.75</v>
      </c>
    </row>
    <row r="34" spans="1:42" ht="15">
      <c r="A34" s="93" t="s">
        <v>181</v>
      </c>
      <c r="B34" s="48">
        <v>7100</v>
      </c>
      <c r="C34" s="48">
        <v>4848</v>
      </c>
      <c r="D34" s="48">
        <v>4628</v>
      </c>
      <c r="E34" s="48">
        <v>1835</v>
      </c>
      <c r="F34" s="48">
        <v>965</v>
      </c>
      <c r="G34" s="48">
        <v>1136</v>
      </c>
      <c r="H34" s="48">
        <v>821</v>
      </c>
      <c r="I34" s="48">
        <v>2474</v>
      </c>
      <c r="J34" s="48">
        <v>1425</v>
      </c>
      <c r="K34" s="48">
        <v>685</v>
      </c>
      <c r="L34" s="48">
        <v>1853</v>
      </c>
      <c r="M34" s="48">
        <v>4278</v>
      </c>
      <c r="N34" s="48">
        <v>2558</v>
      </c>
      <c r="O34" s="48">
        <v>1279</v>
      </c>
      <c r="P34" s="48">
        <v>742</v>
      </c>
      <c r="Q34" s="48">
        <v>3390</v>
      </c>
      <c r="R34" s="48">
        <v>6735</v>
      </c>
      <c r="S34" s="48">
        <v>9309</v>
      </c>
      <c r="T34" s="48">
        <v>6707.5</v>
      </c>
      <c r="U34" s="48">
        <v>7954.25</v>
      </c>
      <c r="V34" s="48">
        <v>6985.25</v>
      </c>
      <c r="W34" s="48">
        <v>9356.25</v>
      </c>
      <c r="X34" s="48">
        <v>7280.5</v>
      </c>
      <c r="Y34" s="48">
        <v>9907</v>
      </c>
      <c r="Z34" s="48">
        <v>9783</v>
      </c>
      <c r="AA34" s="48">
        <v>6527</v>
      </c>
      <c r="AB34" s="48">
        <v>4034.5</v>
      </c>
      <c r="AC34" s="48">
        <v>8347.5</v>
      </c>
      <c r="AD34" s="48">
        <v>8363</v>
      </c>
      <c r="AE34" s="48">
        <v>8500</v>
      </c>
      <c r="AF34" s="48">
        <v>8003</v>
      </c>
      <c r="AG34" s="48">
        <v>9073</v>
      </c>
      <c r="AH34" s="48">
        <v>8062.9</v>
      </c>
      <c r="AI34" s="48">
        <v>8783.13</v>
      </c>
      <c r="AJ34" s="48">
        <v>8565.5</v>
      </c>
      <c r="AK34" s="48">
        <v>7755.3</v>
      </c>
      <c r="AL34" s="48">
        <v>8112.5</v>
      </c>
      <c r="AM34" s="48">
        <v>7965.7</v>
      </c>
      <c r="AN34" s="48">
        <v>8071.2</v>
      </c>
      <c r="AO34" s="48">
        <v>7956.4</v>
      </c>
      <c r="AP34" s="48">
        <v>7844.3</v>
      </c>
    </row>
    <row r="35" spans="1:42" ht="15">
      <c r="A35" s="93" t="s">
        <v>194</v>
      </c>
      <c r="B35" s="48">
        <v>5972</v>
      </c>
      <c r="C35" s="48">
        <v>1249</v>
      </c>
      <c r="D35" s="48">
        <v>329</v>
      </c>
      <c r="E35" s="48">
        <v>683</v>
      </c>
      <c r="F35" s="48">
        <v>1426</v>
      </c>
      <c r="G35" s="48">
        <v>662</v>
      </c>
      <c r="H35" s="48">
        <v>723</v>
      </c>
      <c r="I35" s="48">
        <v>1131</v>
      </c>
      <c r="J35" s="48">
        <v>1629</v>
      </c>
      <c r="K35" s="48">
        <v>960</v>
      </c>
      <c r="L35" s="48">
        <v>1837</v>
      </c>
      <c r="M35" s="48">
        <v>1287</v>
      </c>
      <c r="N35" s="48">
        <v>1821</v>
      </c>
      <c r="O35" s="48">
        <v>924</v>
      </c>
      <c r="P35" s="48">
        <v>150</v>
      </c>
      <c r="Q35" s="48">
        <v>487</v>
      </c>
      <c r="R35" s="48">
        <v>1648</v>
      </c>
      <c r="S35" s="48">
        <v>1125</v>
      </c>
      <c r="T35" s="48">
        <v>646</v>
      </c>
      <c r="U35" s="48">
        <v>900</v>
      </c>
      <c r="V35" s="48">
        <v>763</v>
      </c>
      <c r="W35" s="48">
        <v>730</v>
      </c>
      <c r="X35" s="48">
        <v>620</v>
      </c>
      <c r="Y35" s="48">
        <v>722</v>
      </c>
      <c r="Z35" s="48">
        <v>875</v>
      </c>
      <c r="AA35" s="48">
        <v>500</v>
      </c>
      <c r="AB35" s="48">
        <v>450</v>
      </c>
      <c r="AC35" s="48">
        <v>500</v>
      </c>
      <c r="AD35" s="48">
        <v>830</v>
      </c>
      <c r="AE35" s="48">
        <v>2053</v>
      </c>
      <c r="AF35" s="48">
        <v>3477</v>
      </c>
      <c r="AG35" s="48">
        <v>2361</v>
      </c>
      <c r="AH35" s="48">
        <v>1656</v>
      </c>
      <c r="AI35" s="48">
        <v>1720.5</v>
      </c>
      <c r="AJ35" s="48">
        <v>2259.5</v>
      </c>
      <c r="AK35" s="48">
        <v>2403</v>
      </c>
      <c r="AL35" s="48">
        <v>2336.65</v>
      </c>
      <c r="AM35" s="48">
        <v>1695.6</v>
      </c>
      <c r="AN35" s="48">
        <v>1508.17</v>
      </c>
      <c r="AO35" s="48">
        <v>1511.21</v>
      </c>
      <c r="AP35" s="48">
        <v>1291.92</v>
      </c>
    </row>
    <row r="36" spans="1:42" ht="15">
      <c r="A36" s="93" t="s">
        <v>205</v>
      </c>
      <c r="B36" s="48">
        <v>8169</v>
      </c>
      <c r="C36" s="48">
        <v>8087</v>
      </c>
      <c r="D36" s="48">
        <v>12</v>
      </c>
      <c r="E36" s="48">
        <v>1836</v>
      </c>
      <c r="F36" s="48">
        <v>1335</v>
      </c>
      <c r="G36" s="48">
        <v>1443</v>
      </c>
      <c r="H36" s="48">
        <v>622</v>
      </c>
      <c r="I36" s="48">
        <v>550</v>
      </c>
      <c r="J36" s="48">
        <v>686</v>
      </c>
      <c r="K36" s="48">
        <v>625</v>
      </c>
      <c r="L36" s="48">
        <v>383</v>
      </c>
      <c r="M36" s="48">
        <v>608</v>
      </c>
      <c r="N36" s="48">
        <v>543</v>
      </c>
      <c r="O36" s="48">
        <v>530</v>
      </c>
      <c r="P36" s="48">
        <v>355</v>
      </c>
      <c r="Q36" s="48">
        <v>560</v>
      </c>
      <c r="R36" s="48">
        <v>595</v>
      </c>
      <c r="S36" s="48">
        <v>85</v>
      </c>
      <c r="T36" s="48">
        <v>68</v>
      </c>
      <c r="U36" s="48">
        <v>84</v>
      </c>
      <c r="V36" s="48">
        <v>97</v>
      </c>
      <c r="W36" s="48">
        <v>58</v>
      </c>
      <c r="X36" s="48">
        <v>50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>
        <v>80</v>
      </c>
      <c r="AM36" s="48">
        <v>90</v>
      </c>
      <c r="AN36" s="48">
        <v>91</v>
      </c>
      <c r="AO36" s="48">
        <v>85</v>
      </c>
      <c r="AP36" s="48">
        <v>80</v>
      </c>
    </row>
    <row r="37" spans="1:42" ht="15">
      <c r="A37" s="93" t="s">
        <v>184</v>
      </c>
      <c r="B37" s="48">
        <v>2554</v>
      </c>
      <c r="C37" s="48">
        <v>239</v>
      </c>
      <c r="D37" s="48">
        <v>45</v>
      </c>
      <c r="E37" s="48">
        <v>254</v>
      </c>
      <c r="F37" s="48">
        <v>383</v>
      </c>
      <c r="G37" s="48">
        <v>373</v>
      </c>
      <c r="H37" s="48">
        <v>90</v>
      </c>
      <c r="I37" s="48">
        <v>45</v>
      </c>
      <c r="J37" s="48">
        <v>128</v>
      </c>
      <c r="K37" s="48">
        <v>76</v>
      </c>
      <c r="L37" s="48">
        <v>168</v>
      </c>
      <c r="M37" s="48">
        <v>58</v>
      </c>
      <c r="N37" s="48">
        <v>15</v>
      </c>
      <c r="O37" s="48">
        <v>12</v>
      </c>
      <c r="P37" s="48"/>
      <c r="Q37" s="48">
        <v>44</v>
      </c>
      <c r="R37" s="48">
        <v>34</v>
      </c>
      <c r="S37" s="48">
        <v>99</v>
      </c>
      <c r="T37" s="48">
        <v>56</v>
      </c>
      <c r="U37" s="48">
        <v>40</v>
      </c>
      <c r="V37" s="48">
        <v>70</v>
      </c>
      <c r="W37" s="48">
        <v>72</v>
      </c>
      <c r="X37" s="48">
        <v>40</v>
      </c>
      <c r="Y37" s="48">
        <v>25</v>
      </c>
      <c r="Z37" s="48">
        <v>4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>
        <v>4</v>
      </c>
      <c r="AK37" s="48">
        <v>78.35</v>
      </c>
      <c r="AL37" s="48">
        <v>33</v>
      </c>
      <c r="AM37" s="48">
        <v>57</v>
      </c>
      <c r="AN37" s="48">
        <v>93</v>
      </c>
      <c r="AO37" s="48"/>
      <c r="AP37" s="48"/>
    </row>
    <row r="38" spans="1:42" ht="15">
      <c r="A38" s="93" t="s">
        <v>13</v>
      </c>
      <c r="B38" s="48">
        <v>1300</v>
      </c>
      <c r="C38" s="48">
        <v>1000</v>
      </c>
      <c r="D38" s="48">
        <v>1388</v>
      </c>
      <c r="E38" s="48">
        <v>367</v>
      </c>
      <c r="F38" s="48">
        <v>362</v>
      </c>
      <c r="G38" s="48">
        <v>419</v>
      </c>
      <c r="H38" s="48">
        <v>30</v>
      </c>
      <c r="I38" s="48">
        <v>7</v>
      </c>
      <c r="J38" s="48">
        <v>10</v>
      </c>
      <c r="K38" s="48">
        <v>5</v>
      </c>
      <c r="L38" s="48">
        <v>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5">
      <c r="A39" s="93" t="s">
        <v>182</v>
      </c>
      <c r="B39" s="48">
        <v>936</v>
      </c>
      <c r="C39" s="48">
        <v>28</v>
      </c>
      <c r="D39" s="48">
        <v>7</v>
      </c>
      <c r="E39" s="48">
        <v>3</v>
      </c>
      <c r="F39" s="48">
        <v>74</v>
      </c>
      <c r="G39" s="48">
        <v>115</v>
      </c>
      <c r="H39" s="48">
        <v>31</v>
      </c>
      <c r="I39" s="48">
        <v>134</v>
      </c>
      <c r="J39" s="48">
        <v>237</v>
      </c>
      <c r="K39" s="48">
        <v>177</v>
      </c>
      <c r="L39" s="48">
        <v>60</v>
      </c>
      <c r="M39" s="48">
        <v>269</v>
      </c>
      <c r="N39" s="48">
        <v>220</v>
      </c>
      <c r="O39" s="48">
        <v>91</v>
      </c>
      <c r="P39" s="48">
        <v>51</v>
      </c>
      <c r="Q39" s="48">
        <v>69</v>
      </c>
      <c r="R39" s="48">
        <v>165</v>
      </c>
      <c r="S39" s="48">
        <v>220</v>
      </c>
      <c r="T39" s="48">
        <v>313</v>
      </c>
      <c r="U39" s="48">
        <v>203</v>
      </c>
      <c r="V39" s="48">
        <v>298.5</v>
      </c>
      <c r="W39" s="48">
        <v>301</v>
      </c>
      <c r="X39" s="48">
        <v>438</v>
      </c>
      <c r="Y39" s="48">
        <v>279</v>
      </c>
      <c r="Z39" s="48">
        <v>139</v>
      </c>
      <c r="AA39" s="48">
        <v>226.5</v>
      </c>
      <c r="AB39" s="48">
        <v>220</v>
      </c>
      <c r="AC39" s="48">
        <v>219</v>
      </c>
      <c r="AD39" s="48">
        <v>259</v>
      </c>
      <c r="AE39" s="48">
        <v>287</v>
      </c>
      <c r="AF39" s="48">
        <v>273.7</v>
      </c>
      <c r="AG39" s="48">
        <v>349.25</v>
      </c>
      <c r="AH39" s="48">
        <v>253.25</v>
      </c>
      <c r="AI39" s="48">
        <v>531.08</v>
      </c>
      <c r="AJ39" s="48">
        <v>523</v>
      </c>
      <c r="AK39" s="48">
        <v>516</v>
      </c>
      <c r="AL39" s="48">
        <v>498</v>
      </c>
      <c r="AM39" s="48">
        <v>510</v>
      </c>
      <c r="AN39" s="48">
        <v>516</v>
      </c>
      <c r="AO39" s="48">
        <v>332</v>
      </c>
      <c r="AP39" s="48">
        <v>478.5</v>
      </c>
    </row>
    <row r="40" spans="1:42" ht="15">
      <c r="A40" s="93" t="s">
        <v>189</v>
      </c>
      <c r="B40" s="48">
        <v>700</v>
      </c>
      <c r="C40" s="48">
        <v>134</v>
      </c>
      <c r="D40" s="48">
        <v>11</v>
      </c>
      <c r="E40" s="48">
        <v>38</v>
      </c>
      <c r="F40" s="48">
        <v>35</v>
      </c>
      <c r="G40" s="48">
        <v>33</v>
      </c>
      <c r="H40" s="48">
        <v>10</v>
      </c>
      <c r="I40" s="48">
        <v>18</v>
      </c>
      <c r="J40" s="48">
        <v>20</v>
      </c>
      <c r="K40" s="48">
        <v>18</v>
      </c>
      <c r="L40" s="48">
        <v>5</v>
      </c>
      <c r="M40" s="48">
        <v>2</v>
      </c>
      <c r="N40" s="48"/>
      <c r="O40" s="48">
        <v>86</v>
      </c>
      <c r="P40" s="48">
        <v>23</v>
      </c>
      <c r="Q40" s="48">
        <v>179</v>
      </c>
      <c r="R40" s="48">
        <v>357</v>
      </c>
      <c r="S40" s="48">
        <v>67</v>
      </c>
      <c r="T40" s="48">
        <v>30.5</v>
      </c>
      <c r="U40" s="48">
        <v>14.5</v>
      </c>
      <c r="V40" s="48">
        <v>41</v>
      </c>
      <c r="W40" s="48">
        <v>42.5</v>
      </c>
      <c r="X40" s="48">
        <v>7.5</v>
      </c>
      <c r="Y40" s="48">
        <v>9</v>
      </c>
      <c r="Z40" s="48"/>
      <c r="AA40" s="48">
        <v>4.5</v>
      </c>
      <c r="AB40" s="48">
        <v>15</v>
      </c>
      <c r="AC40" s="48"/>
      <c r="AD40" s="48"/>
      <c r="AE40" s="48"/>
      <c r="AF40" s="48">
        <v>1</v>
      </c>
      <c r="AG40" s="48">
        <v>0</v>
      </c>
      <c r="AH40" s="48">
        <v>1</v>
      </c>
      <c r="AI40" s="48">
        <v>0</v>
      </c>
      <c r="AJ40" s="48"/>
      <c r="AK40" s="48">
        <v>61</v>
      </c>
      <c r="AL40" s="48">
        <v>52</v>
      </c>
      <c r="AM40" s="48">
        <v>83.5</v>
      </c>
      <c r="AN40" s="48">
        <v>6.5</v>
      </c>
      <c r="AO40" s="48">
        <v>15.25</v>
      </c>
      <c r="AP40" s="48">
        <v>3.5</v>
      </c>
    </row>
    <row r="41" spans="1:42" ht="15">
      <c r="A41" s="93" t="s">
        <v>179</v>
      </c>
      <c r="B41" s="48">
        <v>343</v>
      </c>
      <c r="C41" s="48">
        <v>223</v>
      </c>
      <c r="D41" s="48">
        <v>116</v>
      </c>
      <c r="E41" s="48">
        <v>347</v>
      </c>
      <c r="F41" s="48">
        <v>348</v>
      </c>
      <c r="G41" s="48">
        <v>41</v>
      </c>
      <c r="H41" s="48">
        <v>60</v>
      </c>
      <c r="I41" s="48">
        <v>317</v>
      </c>
      <c r="J41" s="48">
        <v>532</v>
      </c>
      <c r="K41" s="48">
        <v>8417</v>
      </c>
      <c r="L41" s="48">
        <v>568</v>
      </c>
      <c r="M41" s="48">
        <v>377</v>
      </c>
      <c r="N41" s="48">
        <v>40</v>
      </c>
      <c r="O41" s="48">
        <v>16</v>
      </c>
      <c r="P41" s="48"/>
      <c r="Q41" s="48">
        <v>5</v>
      </c>
      <c r="R41" s="48">
        <v>100</v>
      </c>
      <c r="S41" s="48">
        <v>70</v>
      </c>
      <c r="T41" s="48">
        <v>65</v>
      </c>
      <c r="U41" s="48">
        <v>60</v>
      </c>
      <c r="V41" s="48">
        <v>12</v>
      </c>
      <c r="W41" s="48">
        <v>62</v>
      </c>
      <c r="X41" s="48">
        <v>30</v>
      </c>
      <c r="Y41" s="48">
        <v>6</v>
      </c>
      <c r="Z41" s="48">
        <v>1</v>
      </c>
      <c r="AA41" s="48">
        <v>13</v>
      </c>
      <c r="AB41" s="48">
        <v>20</v>
      </c>
      <c r="AC41" s="48">
        <v>29</v>
      </c>
      <c r="AD41" s="48">
        <v>3</v>
      </c>
      <c r="AE41" s="48"/>
      <c r="AF41" s="48">
        <v>40</v>
      </c>
      <c r="AG41" s="48">
        <v>13</v>
      </c>
      <c r="AH41" s="48">
        <v>283</v>
      </c>
      <c r="AI41" s="48"/>
      <c r="AJ41" s="48">
        <v>137</v>
      </c>
      <c r="AK41" s="48">
        <v>90.45</v>
      </c>
      <c r="AL41" s="48">
        <v>280.7</v>
      </c>
      <c r="AM41" s="48">
        <v>259</v>
      </c>
      <c r="AN41" s="48">
        <v>355.5</v>
      </c>
      <c r="AO41" s="48">
        <v>711</v>
      </c>
      <c r="AP41" s="48">
        <v>2062</v>
      </c>
    </row>
    <row r="42" spans="1:42" ht="15">
      <c r="A42" s="93" t="s">
        <v>187</v>
      </c>
      <c r="B42" s="48">
        <v>48</v>
      </c>
      <c r="C42" s="48">
        <v>22</v>
      </c>
      <c r="D42" s="48">
        <v>12</v>
      </c>
      <c r="E42" s="48">
        <v>8</v>
      </c>
      <c r="F42" s="48">
        <v>37</v>
      </c>
      <c r="G42" s="48">
        <v>64</v>
      </c>
      <c r="H42" s="48">
        <v>23</v>
      </c>
      <c r="I42" s="48">
        <v>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>
        <v>3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5">
      <c r="A43" s="93" t="s">
        <v>196</v>
      </c>
      <c r="B43" s="48">
        <v>5</v>
      </c>
      <c r="C43" s="48">
        <v>1</v>
      </c>
      <c r="D43" s="48"/>
      <c r="E43" s="48">
        <v>4</v>
      </c>
      <c r="F43" s="48">
        <v>2</v>
      </c>
      <c r="G43" s="48"/>
      <c r="H43" s="48">
        <v>10</v>
      </c>
      <c r="I43" s="48"/>
      <c r="J43" s="48"/>
      <c r="K43" s="48"/>
      <c r="L43" s="48"/>
      <c r="M43" s="48">
        <v>38</v>
      </c>
      <c r="N43" s="48"/>
      <c r="O43" s="48">
        <v>3</v>
      </c>
      <c r="P43" s="48">
        <v>8</v>
      </c>
      <c r="Q43" s="48">
        <v>2</v>
      </c>
      <c r="R43" s="48"/>
      <c r="S43" s="48">
        <v>1</v>
      </c>
      <c r="T43" s="48">
        <v>4</v>
      </c>
      <c r="U43" s="48">
        <v>22</v>
      </c>
      <c r="V43" s="48">
        <v>11</v>
      </c>
      <c r="W43" s="48">
        <v>0.7</v>
      </c>
      <c r="X43" s="48">
        <v>1</v>
      </c>
      <c r="Y43" s="48">
        <v>2.5</v>
      </c>
      <c r="Z43" s="48"/>
      <c r="AA43" s="48">
        <v>1.5</v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5">
      <c r="A44" s="93" t="s">
        <v>188</v>
      </c>
      <c r="B44" s="48">
        <v>5</v>
      </c>
      <c r="C44" s="48">
        <v>6</v>
      </c>
      <c r="D44" s="48"/>
      <c r="E44" s="48"/>
      <c r="F44" s="48">
        <v>20</v>
      </c>
      <c r="G44" s="48">
        <v>3</v>
      </c>
      <c r="H44" s="48">
        <v>2</v>
      </c>
      <c r="I44" s="48"/>
      <c r="J44" s="48"/>
      <c r="K44" s="48"/>
      <c r="L44" s="48"/>
      <c r="M44" s="48"/>
      <c r="N44" s="48"/>
      <c r="O44" s="48">
        <v>2</v>
      </c>
      <c r="P44" s="48"/>
      <c r="Q44" s="48">
        <v>1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5">
      <c r="A45" s="93" t="s">
        <v>210</v>
      </c>
      <c r="B45" s="48">
        <v>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5">
      <c r="A46" s="93" t="s">
        <v>190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>
        <v>98</v>
      </c>
      <c r="AF46" s="48"/>
      <c r="AG46" s="48"/>
      <c r="AH46" s="48"/>
      <c r="AI46" s="48"/>
      <c r="AJ46" s="48"/>
      <c r="AK46" s="48"/>
      <c r="AL46" s="48">
        <v>12</v>
      </c>
      <c r="AM46" s="48"/>
      <c r="AN46" s="48"/>
      <c r="AO46" s="48"/>
      <c r="AP46" s="48"/>
    </row>
    <row r="47" spans="1:42" ht="15">
      <c r="A47" s="93" t="s">
        <v>180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>
        <v>30</v>
      </c>
    </row>
    <row r="48" ht="15">
      <c r="A48" s="6"/>
    </row>
    <row r="49" ht="15">
      <c r="A49" s="6" t="s">
        <v>173</v>
      </c>
    </row>
    <row r="50" spans="1:42" ht="15">
      <c r="A50" s="93" t="s">
        <v>178</v>
      </c>
      <c r="B50" s="88">
        <v>1980</v>
      </c>
      <c r="C50" s="88">
        <v>1981</v>
      </c>
      <c r="D50" s="88">
        <v>1982</v>
      </c>
      <c r="E50" s="88">
        <v>1983</v>
      </c>
      <c r="F50" s="88">
        <v>1984</v>
      </c>
      <c r="G50" s="88">
        <v>1985</v>
      </c>
      <c r="H50" s="88">
        <v>1986</v>
      </c>
      <c r="I50" s="88">
        <v>1987</v>
      </c>
      <c r="J50" s="88">
        <v>1988</v>
      </c>
      <c r="K50" s="88">
        <v>1989</v>
      </c>
      <c r="L50" s="88">
        <v>1990</v>
      </c>
      <c r="M50" s="88">
        <v>1991</v>
      </c>
      <c r="N50" s="88">
        <v>1992</v>
      </c>
      <c r="O50" s="88">
        <v>1993</v>
      </c>
      <c r="P50" s="88">
        <v>1994</v>
      </c>
      <c r="Q50" s="88">
        <v>1995</v>
      </c>
      <c r="R50" s="88">
        <v>1996</v>
      </c>
      <c r="S50" s="88">
        <v>1997</v>
      </c>
      <c r="T50" s="88">
        <v>1998</v>
      </c>
      <c r="U50" s="88">
        <v>1999</v>
      </c>
      <c r="V50" s="88">
        <v>2000</v>
      </c>
      <c r="W50" s="88">
        <v>2001</v>
      </c>
      <c r="X50" s="88">
        <v>2002</v>
      </c>
      <c r="Y50" s="88">
        <v>2003</v>
      </c>
      <c r="Z50" s="88">
        <v>2004</v>
      </c>
      <c r="AA50" s="88">
        <v>2005</v>
      </c>
      <c r="AB50" s="88">
        <v>2006</v>
      </c>
      <c r="AC50" s="88">
        <v>2007</v>
      </c>
      <c r="AD50" s="88">
        <v>2008</v>
      </c>
      <c r="AE50" s="88">
        <v>2009</v>
      </c>
      <c r="AF50" s="88">
        <v>2010</v>
      </c>
      <c r="AG50" s="88">
        <v>2011</v>
      </c>
      <c r="AH50" s="88">
        <v>2012</v>
      </c>
      <c r="AI50" s="88">
        <v>2013</v>
      </c>
      <c r="AJ50" s="88">
        <v>2014</v>
      </c>
      <c r="AK50" s="88">
        <v>2015</v>
      </c>
      <c r="AL50" s="88">
        <v>2016</v>
      </c>
      <c r="AM50" s="88">
        <v>2017</v>
      </c>
      <c r="AN50" s="88">
        <v>2018</v>
      </c>
      <c r="AO50" s="88">
        <v>2019</v>
      </c>
      <c r="AP50" s="88">
        <v>2020</v>
      </c>
    </row>
    <row r="51" spans="1:42" ht="15">
      <c r="A51" s="93" t="s">
        <v>201</v>
      </c>
      <c r="B51" s="48">
        <v>13939</v>
      </c>
      <c r="C51" s="48">
        <v>10717</v>
      </c>
      <c r="D51" s="48">
        <v>8879</v>
      </c>
      <c r="E51" s="48">
        <v>9581</v>
      </c>
      <c r="F51" s="48">
        <v>6446</v>
      </c>
      <c r="G51" s="48">
        <v>5853</v>
      </c>
      <c r="H51" s="48">
        <v>7638</v>
      </c>
      <c r="I51" s="48">
        <v>27564</v>
      </c>
      <c r="J51" s="48">
        <v>11590</v>
      </c>
      <c r="K51" s="48">
        <v>3135</v>
      </c>
      <c r="L51" s="48">
        <v>9642</v>
      </c>
      <c r="M51" s="48">
        <v>9021</v>
      </c>
      <c r="N51" s="48">
        <v>9143</v>
      </c>
      <c r="O51" s="48">
        <v>317</v>
      </c>
      <c r="P51" s="48">
        <v>350</v>
      </c>
      <c r="Q51" s="48">
        <v>138</v>
      </c>
      <c r="R51" s="48">
        <v>96</v>
      </c>
      <c r="S51" s="48">
        <v>172</v>
      </c>
      <c r="T51" s="48">
        <v>741</v>
      </c>
      <c r="U51" s="48">
        <v>7181</v>
      </c>
      <c r="V51" s="48">
        <v>3564</v>
      </c>
      <c r="W51" s="48">
        <v>1629</v>
      </c>
      <c r="X51" s="48">
        <v>2751</v>
      </c>
      <c r="Y51" s="48">
        <v>1599</v>
      </c>
      <c r="Z51" s="48">
        <v>1880</v>
      </c>
      <c r="AA51" s="48">
        <v>11501</v>
      </c>
      <c r="AB51" s="48">
        <v>861</v>
      </c>
      <c r="AC51" s="48">
        <v>1192</v>
      </c>
      <c r="AD51" s="48">
        <v>4090</v>
      </c>
      <c r="AE51" s="48">
        <v>10285</v>
      </c>
      <c r="AF51" s="48">
        <v>10256.91</v>
      </c>
      <c r="AG51" s="48">
        <v>22657.05</v>
      </c>
      <c r="AH51" s="48">
        <v>4318.75</v>
      </c>
      <c r="AI51" s="48">
        <v>1682.0699999999997</v>
      </c>
      <c r="AJ51" s="48">
        <v>1750</v>
      </c>
      <c r="AK51" s="48">
        <v>18680.000000000004</v>
      </c>
      <c r="AL51" s="48">
        <v>302</v>
      </c>
      <c r="AM51" s="48">
        <v>1000</v>
      </c>
      <c r="AN51" s="48">
        <v>1500</v>
      </c>
      <c r="AO51" s="48">
        <v>500</v>
      </c>
      <c r="AP51" s="48">
        <v>6040</v>
      </c>
    </row>
    <row r="52" spans="1:42" ht="15">
      <c r="A52" s="93" t="s">
        <v>202</v>
      </c>
      <c r="B52" s="48">
        <v>4145</v>
      </c>
      <c r="C52" s="48">
        <v>3485</v>
      </c>
      <c r="D52" s="48">
        <v>8745</v>
      </c>
      <c r="E52" s="48">
        <v>6583</v>
      </c>
      <c r="F52" s="48">
        <v>12374</v>
      </c>
      <c r="G52" s="48">
        <v>3215</v>
      </c>
      <c r="H52" s="48">
        <v>4662</v>
      </c>
      <c r="I52" s="48">
        <v>3046</v>
      </c>
      <c r="J52" s="48">
        <v>6761</v>
      </c>
      <c r="K52" s="48">
        <v>2922</v>
      </c>
      <c r="L52" s="48">
        <v>3488</v>
      </c>
      <c r="M52" s="48">
        <v>1526</v>
      </c>
      <c r="N52" s="48">
        <v>198</v>
      </c>
      <c r="O52" s="48"/>
      <c r="P52" s="48">
        <v>4006</v>
      </c>
      <c r="Q52" s="48">
        <v>500</v>
      </c>
      <c r="R52" s="48">
        <v>338</v>
      </c>
      <c r="S52" s="48">
        <v>84</v>
      </c>
      <c r="T52" s="48"/>
      <c r="U52" s="48"/>
      <c r="V52" s="48">
        <v>208</v>
      </c>
      <c r="W52" s="48"/>
      <c r="X52" s="48">
        <v>5349</v>
      </c>
      <c r="Y52" s="48"/>
      <c r="Z52" s="48"/>
      <c r="AA52" s="48">
        <v>7000</v>
      </c>
      <c r="AB52" s="48"/>
      <c r="AC52" s="48"/>
      <c r="AD52" s="48">
        <v>194</v>
      </c>
      <c r="AE52" s="48"/>
      <c r="AF52" s="48"/>
      <c r="AG52" s="48"/>
      <c r="AH52" s="48">
        <v>0</v>
      </c>
      <c r="AI52" s="48">
        <v>0</v>
      </c>
      <c r="AJ52" s="48">
        <v>0</v>
      </c>
      <c r="AK52" s="48">
        <v>3306</v>
      </c>
      <c r="AL52" s="48">
        <v>0</v>
      </c>
      <c r="AM52" s="48">
        <v>0</v>
      </c>
      <c r="AN52" s="48">
        <v>0</v>
      </c>
      <c r="AO52" s="48">
        <v>0</v>
      </c>
      <c r="AP52" s="48">
        <v>521</v>
      </c>
    </row>
    <row r="53" spans="1:42" ht="15">
      <c r="A53" s="93" t="s">
        <v>193</v>
      </c>
      <c r="B53" s="48">
        <v>901</v>
      </c>
      <c r="C53" s="48">
        <v>1095</v>
      </c>
      <c r="D53" s="48">
        <v>6843</v>
      </c>
      <c r="E53" s="48">
        <v>633</v>
      </c>
      <c r="F53" s="48">
        <v>2016</v>
      </c>
      <c r="G53" s="48">
        <v>437</v>
      </c>
      <c r="H53" s="48">
        <v>1070</v>
      </c>
      <c r="I53" s="48">
        <v>33</v>
      </c>
      <c r="J53" s="48">
        <v>1214</v>
      </c>
      <c r="K53" s="48">
        <v>188</v>
      </c>
      <c r="L53" s="48">
        <v>831</v>
      </c>
      <c r="M53" s="48">
        <v>1077</v>
      </c>
      <c r="N53" s="48">
        <v>19</v>
      </c>
      <c r="O53" s="48">
        <v>84</v>
      </c>
      <c r="P53" s="48">
        <v>37</v>
      </c>
      <c r="Q53" s="48">
        <v>65</v>
      </c>
      <c r="R53" s="48">
        <v>55</v>
      </c>
      <c r="S53" s="48">
        <v>912</v>
      </c>
      <c r="T53" s="48">
        <v>155</v>
      </c>
      <c r="U53" s="48">
        <v>213</v>
      </c>
      <c r="V53" s="48">
        <v>15</v>
      </c>
      <c r="W53" s="48">
        <v>5</v>
      </c>
      <c r="X53" s="48">
        <v>68.5</v>
      </c>
      <c r="Y53" s="48"/>
      <c r="Z53" s="48"/>
      <c r="AA53" s="48">
        <v>464</v>
      </c>
      <c r="AB53" s="48"/>
      <c r="AC53" s="48">
        <v>15.5</v>
      </c>
      <c r="AD53" s="48">
        <v>15</v>
      </c>
      <c r="AE53" s="48">
        <v>78</v>
      </c>
      <c r="AF53" s="48">
        <v>35</v>
      </c>
      <c r="AG53" s="48">
        <v>293</v>
      </c>
      <c r="AH53" s="48">
        <v>20</v>
      </c>
      <c r="AI53" s="48">
        <v>2611</v>
      </c>
      <c r="AJ53" s="48">
        <v>645</v>
      </c>
      <c r="AK53" s="48">
        <v>1451.5299999999988</v>
      </c>
      <c r="AL53" s="48">
        <v>0</v>
      </c>
      <c r="AM53" s="48">
        <v>22</v>
      </c>
      <c r="AN53" s="48">
        <v>0</v>
      </c>
      <c r="AO53" s="48">
        <v>0</v>
      </c>
      <c r="AP53" s="48">
        <v>0</v>
      </c>
    </row>
    <row r="54" spans="1:42" ht="15">
      <c r="A54" s="93" t="s">
        <v>209</v>
      </c>
      <c r="B54" s="48">
        <v>5616</v>
      </c>
      <c r="C54" s="48">
        <v>850</v>
      </c>
      <c r="D54" s="48">
        <v>11794</v>
      </c>
      <c r="E54" s="48">
        <v>292</v>
      </c>
      <c r="F54" s="48">
        <v>1434</v>
      </c>
      <c r="G54" s="48">
        <v>7067</v>
      </c>
      <c r="H54" s="48">
        <v>12</v>
      </c>
      <c r="I54" s="48">
        <v>5160</v>
      </c>
      <c r="J54" s="48">
        <v>1487</v>
      </c>
      <c r="K54" s="48">
        <v>372</v>
      </c>
      <c r="L54" s="48">
        <v>717</v>
      </c>
      <c r="M54" s="48">
        <v>2050</v>
      </c>
      <c r="N54" s="48">
        <v>183</v>
      </c>
      <c r="O54" s="48">
        <v>212</v>
      </c>
      <c r="P54" s="48">
        <v>13</v>
      </c>
      <c r="Q54" s="48">
        <v>17</v>
      </c>
      <c r="R54" s="48">
        <v>500</v>
      </c>
      <c r="S54" s="48">
        <v>3578</v>
      </c>
      <c r="T54" s="48">
        <v>294</v>
      </c>
      <c r="U54" s="48">
        <v>890</v>
      </c>
      <c r="V54" s="48">
        <v>93.5</v>
      </c>
      <c r="W54" s="48">
        <v>2153.6</v>
      </c>
      <c r="X54" s="48">
        <v>1913.5</v>
      </c>
      <c r="Y54" s="48">
        <v>469</v>
      </c>
      <c r="Z54" s="48">
        <v>1170.5</v>
      </c>
      <c r="AA54" s="48">
        <v>123</v>
      </c>
      <c r="AB54" s="48">
        <v>16</v>
      </c>
      <c r="AC54" s="48">
        <v>475</v>
      </c>
      <c r="AD54" s="48">
        <v>928</v>
      </c>
      <c r="AE54" s="48">
        <v>2789</v>
      </c>
      <c r="AF54" s="48">
        <v>194.8</v>
      </c>
      <c r="AG54" s="48">
        <v>1854</v>
      </c>
      <c r="AH54" s="48">
        <v>1908</v>
      </c>
      <c r="AI54" s="48">
        <v>1499</v>
      </c>
      <c r="AJ54" s="48">
        <v>1376.13</v>
      </c>
      <c r="AK54" s="48">
        <v>3632.2999999999993</v>
      </c>
      <c r="AL54" s="48">
        <v>2023</v>
      </c>
      <c r="AM54" s="48">
        <v>665</v>
      </c>
      <c r="AN54" s="48">
        <v>673.5</v>
      </c>
      <c r="AO54" s="48">
        <v>857.5</v>
      </c>
      <c r="AP54" s="48">
        <v>0</v>
      </c>
    </row>
    <row r="55" spans="1:42" ht="15">
      <c r="A55" s="93" t="s">
        <v>186</v>
      </c>
      <c r="B55" s="48">
        <v>0</v>
      </c>
      <c r="C55" s="48">
        <v>55</v>
      </c>
      <c r="D55" s="48">
        <v>70</v>
      </c>
      <c r="E55" s="48">
        <v>97</v>
      </c>
      <c r="F55" s="48">
        <v>247</v>
      </c>
      <c r="G55" s="48">
        <v>848</v>
      </c>
      <c r="H55" s="48">
        <v>1354</v>
      </c>
      <c r="I55" s="48">
        <v>891</v>
      </c>
      <c r="J55" s="48">
        <v>198</v>
      </c>
      <c r="K55" s="48">
        <v>531</v>
      </c>
      <c r="L55" s="48">
        <v>98</v>
      </c>
      <c r="M55" s="48">
        <v>3304</v>
      </c>
      <c r="N55" s="48">
        <v>370</v>
      </c>
      <c r="O55" s="48">
        <v>9</v>
      </c>
      <c r="P55" s="48">
        <v>28</v>
      </c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>
        <v>56</v>
      </c>
      <c r="AP55" s="48"/>
    </row>
    <row r="56" spans="1:42" ht="15">
      <c r="A56" s="93" t="s">
        <v>198</v>
      </c>
      <c r="B56" s="48">
        <v>956</v>
      </c>
      <c r="C56" s="48">
        <v>0</v>
      </c>
      <c r="D56" s="48">
        <v>2501</v>
      </c>
      <c r="E56" s="48">
        <v>124</v>
      </c>
      <c r="F56" s="48">
        <v>624</v>
      </c>
      <c r="G56" s="48">
        <v>1149</v>
      </c>
      <c r="H56" s="48">
        <v>745</v>
      </c>
      <c r="I56" s="48">
        <v>4460</v>
      </c>
      <c r="J56" s="48">
        <v>3819</v>
      </c>
      <c r="K56" s="48">
        <v>1070</v>
      </c>
      <c r="L56" s="48">
        <v>5714</v>
      </c>
      <c r="M56" s="48">
        <v>1013</v>
      </c>
      <c r="N56" s="48">
        <v>1398</v>
      </c>
      <c r="O56" s="48">
        <v>307</v>
      </c>
      <c r="P56" s="48">
        <v>1830</v>
      </c>
      <c r="Q56" s="48">
        <v>4854</v>
      </c>
      <c r="R56" s="48">
        <v>665</v>
      </c>
      <c r="S56" s="48">
        <v>7037</v>
      </c>
      <c r="T56" s="48">
        <v>711</v>
      </c>
      <c r="U56" s="48">
        <v>2178</v>
      </c>
      <c r="V56" s="48">
        <v>181</v>
      </c>
      <c r="W56" s="48">
        <v>91</v>
      </c>
      <c r="X56" s="48">
        <v>2059</v>
      </c>
      <c r="Y56" s="48">
        <v>610</v>
      </c>
      <c r="Z56" s="48">
        <v>620</v>
      </c>
      <c r="AA56" s="48">
        <v>1814</v>
      </c>
      <c r="AB56" s="48">
        <v>1311</v>
      </c>
      <c r="AC56" s="48">
        <v>1056.5</v>
      </c>
      <c r="AD56" s="48">
        <v>73</v>
      </c>
      <c r="AE56" s="48">
        <v>6</v>
      </c>
      <c r="AF56" s="48">
        <v>1712</v>
      </c>
      <c r="AG56" s="48">
        <v>699</v>
      </c>
      <c r="AH56" s="48">
        <v>130</v>
      </c>
      <c r="AI56" s="48">
        <v>1281</v>
      </c>
      <c r="AJ56" s="48">
        <v>450</v>
      </c>
      <c r="AK56" s="48">
        <v>372</v>
      </c>
      <c r="AL56" s="48">
        <v>0</v>
      </c>
      <c r="AM56" s="48">
        <v>75</v>
      </c>
      <c r="AN56" s="48">
        <v>45</v>
      </c>
      <c r="AO56" s="48">
        <v>115</v>
      </c>
      <c r="AP56" s="48">
        <v>0</v>
      </c>
    </row>
    <row r="57" spans="1:42" ht="15">
      <c r="A57" s="93" t="s">
        <v>181</v>
      </c>
      <c r="B57" s="48">
        <v>0</v>
      </c>
      <c r="C57" s="48"/>
      <c r="D57" s="48">
        <v>410</v>
      </c>
      <c r="E57" s="48">
        <v>10</v>
      </c>
      <c r="F57" s="48"/>
      <c r="G57" s="48"/>
      <c r="H57" s="48">
        <v>19</v>
      </c>
      <c r="I57" s="48">
        <v>44</v>
      </c>
      <c r="J57" s="48">
        <v>168</v>
      </c>
      <c r="K57" s="48">
        <v>241</v>
      </c>
      <c r="L57" s="48">
        <v>10</v>
      </c>
      <c r="M57" s="48"/>
      <c r="N57" s="48">
        <v>655</v>
      </c>
      <c r="O57" s="48">
        <v>82</v>
      </c>
      <c r="P57" s="48"/>
      <c r="Q57" s="48">
        <v>140</v>
      </c>
      <c r="R57" s="48"/>
      <c r="S57" s="48"/>
      <c r="T57" s="48">
        <v>1046.5</v>
      </c>
      <c r="U57" s="48">
        <v>1165</v>
      </c>
      <c r="V57" s="48">
        <v>185</v>
      </c>
      <c r="W57" s="48">
        <v>188.5</v>
      </c>
      <c r="X57" s="48"/>
      <c r="Y57" s="48"/>
      <c r="Z57" s="48"/>
      <c r="AA57" s="48"/>
      <c r="AB57" s="48"/>
      <c r="AC57" s="48"/>
      <c r="AD57" s="48">
        <v>25</v>
      </c>
      <c r="AE57" s="48"/>
      <c r="AF57" s="48"/>
      <c r="AG57" s="48"/>
      <c r="AH57" s="48">
        <v>0</v>
      </c>
      <c r="AI57" s="48"/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</row>
    <row r="58" spans="1:42" ht="15">
      <c r="A58" s="93" t="s">
        <v>194</v>
      </c>
      <c r="B58" s="48">
        <v>248</v>
      </c>
      <c r="C58" s="48">
        <v>728</v>
      </c>
      <c r="D58" s="48">
        <v>918</v>
      </c>
      <c r="E58" s="48">
        <v>147</v>
      </c>
      <c r="F58" s="48"/>
      <c r="G58" s="48">
        <v>433</v>
      </c>
      <c r="H58" s="48">
        <v>529</v>
      </c>
      <c r="I58" s="48">
        <v>199</v>
      </c>
      <c r="J58" s="48">
        <v>503</v>
      </c>
      <c r="K58" s="48">
        <v>325</v>
      </c>
      <c r="L58" s="48">
        <v>115</v>
      </c>
      <c r="M58" s="48"/>
      <c r="N58" s="48"/>
      <c r="O58" s="48">
        <v>82</v>
      </c>
      <c r="P58" s="48">
        <v>70</v>
      </c>
      <c r="Q58" s="48">
        <v>30</v>
      </c>
      <c r="R58" s="48">
        <v>20</v>
      </c>
      <c r="S58" s="48"/>
      <c r="T58" s="48">
        <v>250</v>
      </c>
      <c r="U58" s="48">
        <v>111</v>
      </c>
      <c r="V58" s="48">
        <v>5</v>
      </c>
      <c r="W58" s="48"/>
      <c r="X58" s="48">
        <v>30</v>
      </c>
      <c r="Y58" s="48"/>
      <c r="Z58" s="48"/>
      <c r="AA58" s="48">
        <v>8</v>
      </c>
      <c r="AB58" s="48"/>
      <c r="AC58" s="48"/>
      <c r="AD58" s="48">
        <v>20</v>
      </c>
      <c r="AE58" s="48"/>
      <c r="AF58" s="48"/>
      <c r="AG58" s="48">
        <v>1595</v>
      </c>
      <c r="AH58" s="48">
        <v>0</v>
      </c>
      <c r="AI58" s="48">
        <v>510.5</v>
      </c>
      <c r="AJ58" s="48">
        <v>0</v>
      </c>
      <c r="AK58" s="48">
        <v>33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</row>
    <row r="59" spans="1:42" ht="15">
      <c r="A59" s="93" t="s">
        <v>205</v>
      </c>
      <c r="B59" s="48">
        <v>0</v>
      </c>
      <c r="C59" s="48"/>
      <c r="D59" s="48">
        <v>2020</v>
      </c>
      <c r="E59" s="48">
        <v>11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>
        <v>0</v>
      </c>
      <c r="AM59" s="48">
        <v>0</v>
      </c>
      <c r="AN59" s="48">
        <v>0</v>
      </c>
      <c r="AO59" s="48">
        <v>0</v>
      </c>
      <c r="AP59" s="48">
        <v>0</v>
      </c>
    </row>
    <row r="60" spans="1:42" ht="15">
      <c r="A60" s="93" t="s">
        <v>184</v>
      </c>
      <c r="B60" s="48">
        <v>706</v>
      </c>
      <c r="C60" s="48"/>
      <c r="D60" s="48">
        <v>43</v>
      </c>
      <c r="E60" s="48">
        <v>53</v>
      </c>
      <c r="F60" s="48">
        <v>66</v>
      </c>
      <c r="G60" s="48">
        <v>101</v>
      </c>
      <c r="H60" s="48">
        <v>25</v>
      </c>
      <c r="I60" s="48">
        <v>28</v>
      </c>
      <c r="J60" s="48">
        <v>31</v>
      </c>
      <c r="K60" s="48">
        <v>8</v>
      </c>
      <c r="L60" s="48">
        <v>6</v>
      </c>
      <c r="M60" s="48">
        <v>8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>
        <v>0</v>
      </c>
      <c r="AK60" s="48">
        <v>555.5</v>
      </c>
      <c r="AL60" s="48">
        <v>0</v>
      </c>
      <c r="AM60" s="48">
        <v>138</v>
      </c>
      <c r="AN60" s="48">
        <v>0</v>
      </c>
      <c r="AO60" s="48"/>
      <c r="AP60" s="48"/>
    </row>
    <row r="61" spans="1:42" ht="15">
      <c r="A61" s="93" t="s">
        <v>13</v>
      </c>
      <c r="B61" s="48">
        <v>0</v>
      </c>
      <c r="C61" s="48"/>
      <c r="D61" s="48">
        <v>0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ht="15">
      <c r="A62" s="93" t="s">
        <v>182</v>
      </c>
      <c r="B62" s="48">
        <v>349</v>
      </c>
      <c r="C62" s="48">
        <v>7</v>
      </c>
      <c r="D62" s="48"/>
      <c r="E62" s="48"/>
      <c r="F62" s="48">
        <v>131</v>
      </c>
      <c r="G62" s="48">
        <v>56</v>
      </c>
      <c r="H62" s="48">
        <v>29</v>
      </c>
      <c r="I62" s="48"/>
      <c r="J62" s="48">
        <v>1</v>
      </c>
      <c r="K62" s="48">
        <v>12</v>
      </c>
      <c r="L62" s="48">
        <v>8</v>
      </c>
      <c r="M62" s="48">
        <v>7</v>
      </c>
      <c r="N62" s="48"/>
      <c r="O62" s="48"/>
      <c r="P62" s="48"/>
      <c r="Q62" s="48"/>
      <c r="R62" s="48">
        <v>20</v>
      </c>
      <c r="S62" s="48"/>
      <c r="T62" s="48"/>
      <c r="U62" s="48">
        <v>40</v>
      </c>
      <c r="V62" s="48">
        <v>3</v>
      </c>
      <c r="W62" s="48">
        <v>5</v>
      </c>
      <c r="X62" s="48">
        <v>16.75</v>
      </c>
      <c r="Y62" s="48"/>
      <c r="Z62" s="48"/>
      <c r="AA62" s="48">
        <v>15</v>
      </c>
      <c r="AB62" s="48"/>
      <c r="AC62" s="48">
        <v>26</v>
      </c>
      <c r="AD62" s="48">
        <v>8</v>
      </c>
      <c r="AE62" s="48"/>
      <c r="AF62" s="48">
        <v>110.3</v>
      </c>
      <c r="AG62" s="48"/>
      <c r="AH62" s="48">
        <v>0</v>
      </c>
      <c r="AI62" s="48">
        <v>6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158</v>
      </c>
      <c r="AP62" s="48">
        <v>0</v>
      </c>
    </row>
    <row r="63" spans="1:42" ht="15">
      <c r="A63" s="93" t="s">
        <v>189</v>
      </c>
      <c r="B63" s="48">
        <v>21</v>
      </c>
      <c r="C63" s="48">
        <v>62</v>
      </c>
      <c r="D63" s="48"/>
      <c r="E63" s="48"/>
      <c r="F63" s="48"/>
      <c r="G63" s="48">
        <v>5</v>
      </c>
      <c r="H63" s="48">
        <v>16</v>
      </c>
      <c r="I63" s="48">
        <v>8</v>
      </c>
      <c r="J63" s="48"/>
      <c r="K63" s="48">
        <v>7</v>
      </c>
      <c r="L63" s="48">
        <v>5</v>
      </c>
      <c r="M63" s="48">
        <v>4</v>
      </c>
      <c r="N63" s="48"/>
      <c r="O63" s="48"/>
      <c r="P63" s="48"/>
      <c r="Q63" s="48"/>
      <c r="R63" s="48">
        <v>12</v>
      </c>
      <c r="S63" s="48">
        <v>32</v>
      </c>
      <c r="T63" s="48">
        <v>13</v>
      </c>
      <c r="U63" s="48">
        <v>4</v>
      </c>
      <c r="V63" s="48">
        <v>2</v>
      </c>
      <c r="W63" s="48">
        <v>2</v>
      </c>
      <c r="X63" s="48"/>
      <c r="Y63" s="48"/>
      <c r="Z63" s="48"/>
      <c r="AA63" s="48"/>
      <c r="AB63" s="48"/>
      <c r="AC63" s="48"/>
      <c r="AD63" s="48"/>
      <c r="AE63" s="48"/>
      <c r="AF63" s="48"/>
      <c r="AG63" s="48">
        <v>2</v>
      </c>
      <c r="AH63" s="48">
        <v>0</v>
      </c>
      <c r="AI63" s="48">
        <v>3</v>
      </c>
      <c r="AJ63" s="48"/>
      <c r="AK63" s="48">
        <v>20</v>
      </c>
      <c r="AL63" s="48">
        <v>16</v>
      </c>
      <c r="AM63" s="48">
        <v>0</v>
      </c>
      <c r="AN63" s="48">
        <v>0</v>
      </c>
      <c r="AO63" s="48">
        <v>0</v>
      </c>
      <c r="AP63" s="48">
        <v>0</v>
      </c>
    </row>
    <row r="64" spans="1:42" ht="15">
      <c r="A64" s="93" t="s">
        <v>179</v>
      </c>
      <c r="B64" s="48">
        <v>96</v>
      </c>
      <c r="C64" s="48">
        <v>5</v>
      </c>
      <c r="D64" s="48">
        <v>27</v>
      </c>
      <c r="E64" s="48">
        <v>18</v>
      </c>
      <c r="F64" s="48">
        <v>120</v>
      </c>
      <c r="G64" s="48">
        <v>7</v>
      </c>
      <c r="H64" s="48">
        <v>35</v>
      </c>
      <c r="I64" s="48">
        <v>92</v>
      </c>
      <c r="J64" s="48">
        <v>25</v>
      </c>
      <c r="K64" s="48">
        <v>3135</v>
      </c>
      <c r="L64" s="48">
        <v>411</v>
      </c>
      <c r="M64" s="48">
        <v>44</v>
      </c>
      <c r="N64" s="48">
        <v>30</v>
      </c>
      <c r="O64" s="48"/>
      <c r="P64" s="48"/>
      <c r="Q64" s="48"/>
      <c r="R64" s="48"/>
      <c r="S64" s="48">
        <v>90</v>
      </c>
      <c r="T64" s="48"/>
      <c r="U64" s="48"/>
      <c r="V64" s="48">
        <v>19</v>
      </c>
      <c r="W64" s="48">
        <v>21</v>
      </c>
      <c r="X64" s="48">
        <v>3</v>
      </c>
      <c r="Y64" s="48">
        <v>9</v>
      </c>
      <c r="Z64" s="48">
        <v>1</v>
      </c>
      <c r="AA64" s="48"/>
      <c r="AB64" s="48"/>
      <c r="AC64" s="48"/>
      <c r="AD64" s="48">
        <v>11</v>
      </c>
      <c r="AE64" s="48">
        <v>11</v>
      </c>
      <c r="AF64" s="48"/>
      <c r="AG64" s="48">
        <v>5</v>
      </c>
      <c r="AH64" s="48">
        <v>0</v>
      </c>
      <c r="AI64" s="48"/>
      <c r="AJ64" s="48">
        <v>76</v>
      </c>
      <c r="AK64" s="48">
        <v>37</v>
      </c>
      <c r="AL64" s="48">
        <v>98.06</v>
      </c>
      <c r="AM64" s="48">
        <v>0</v>
      </c>
      <c r="AN64" s="48">
        <v>0</v>
      </c>
      <c r="AO64" s="48">
        <v>0</v>
      </c>
      <c r="AP64" s="48">
        <v>215</v>
      </c>
    </row>
    <row r="65" spans="1:42" ht="15">
      <c r="A65" s="93" t="s">
        <v>187</v>
      </c>
      <c r="B65" s="48">
        <v>0</v>
      </c>
      <c r="C65" s="48"/>
      <c r="D65" s="48">
        <v>10</v>
      </c>
      <c r="E65" s="48"/>
      <c r="F65" s="48">
        <v>6</v>
      </c>
      <c r="G65" s="48">
        <v>15</v>
      </c>
      <c r="H65" s="48">
        <v>20</v>
      </c>
      <c r="I65" s="48">
        <v>16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ht="15">
      <c r="A66" s="93" t="s">
        <v>196</v>
      </c>
      <c r="B66" s="48">
        <v>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ht="15">
      <c r="A67" s="93" t="s">
        <v>188</v>
      </c>
      <c r="B67" s="48">
        <v>3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ht="15">
      <c r="A68" s="93" t="s">
        <v>210</v>
      </c>
      <c r="B68" s="48">
        <v>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ht="15">
      <c r="A69" s="93" t="s">
        <v>190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>
        <v>20</v>
      </c>
      <c r="AF69" s="48"/>
      <c r="AG69" s="48"/>
      <c r="AH69" s="48"/>
      <c r="AI69" s="48"/>
      <c r="AJ69" s="48"/>
      <c r="AK69" s="48"/>
      <c r="AL69" s="48">
        <v>0</v>
      </c>
      <c r="AM69" s="48"/>
      <c r="AN69" s="48"/>
      <c r="AO69" s="48"/>
      <c r="AP69" s="48"/>
    </row>
    <row r="70" spans="1:42" s="100" customFormat="1" ht="15">
      <c r="A70" s="93" t="s">
        <v>180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3"/>
      <c r="AP70" s="48">
        <v>0</v>
      </c>
    </row>
    <row r="71" ht="15">
      <c r="A71" s="6"/>
    </row>
    <row r="72" ht="15">
      <c r="A72" s="6" t="s">
        <v>174</v>
      </c>
    </row>
    <row r="73" spans="1:42" ht="15">
      <c r="A73" s="93" t="s">
        <v>178</v>
      </c>
      <c r="B73" s="88">
        <v>1980</v>
      </c>
      <c r="C73" s="88">
        <v>1981</v>
      </c>
      <c r="D73" s="88">
        <v>1982</v>
      </c>
      <c r="E73" s="88">
        <v>1983</v>
      </c>
      <c r="F73" s="88">
        <v>1984</v>
      </c>
      <c r="G73" s="88">
        <v>1985</v>
      </c>
      <c r="H73" s="88">
        <v>1986</v>
      </c>
      <c r="I73" s="88">
        <v>1987</v>
      </c>
      <c r="J73" s="88">
        <v>1988</v>
      </c>
      <c r="K73" s="88">
        <v>1989</v>
      </c>
      <c r="L73" s="88">
        <v>1990</v>
      </c>
      <c r="M73" s="88">
        <v>1991</v>
      </c>
      <c r="N73" s="88">
        <v>1992</v>
      </c>
      <c r="O73" s="88">
        <v>1993</v>
      </c>
      <c r="P73" s="88">
        <v>1994</v>
      </c>
      <c r="Q73" s="88">
        <v>1995</v>
      </c>
      <c r="R73" s="88">
        <v>1996</v>
      </c>
      <c r="S73" s="88">
        <v>1997</v>
      </c>
      <c r="T73" s="88">
        <v>1998</v>
      </c>
      <c r="U73" s="88">
        <v>1999</v>
      </c>
      <c r="V73" s="88">
        <v>2000</v>
      </c>
      <c r="W73" s="88">
        <v>2001</v>
      </c>
      <c r="X73" s="88">
        <v>2002</v>
      </c>
      <c r="Y73" s="88">
        <v>2003</v>
      </c>
      <c r="Z73" s="88">
        <v>2004</v>
      </c>
      <c r="AA73" s="88">
        <v>2005</v>
      </c>
      <c r="AB73" s="88">
        <v>2006</v>
      </c>
      <c r="AC73" s="88">
        <v>2007</v>
      </c>
      <c r="AD73" s="88">
        <v>2008</v>
      </c>
      <c r="AE73" s="88">
        <v>2009</v>
      </c>
      <c r="AF73" s="88">
        <v>2010</v>
      </c>
      <c r="AG73" s="88">
        <v>2011</v>
      </c>
      <c r="AH73" s="88">
        <v>2012</v>
      </c>
      <c r="AI73" s="88">
        <v>2013</v>
      </c>
      <c r="AJ73" s="88">
        <v>2014</v>
      </c>
      <c r="AK73" s="88">
        <v>2015</v>
      </c>
      <c r="AL73" s="88">
        <v>2016</v>
      </c>
      <c r="AM73" s="88">
        <v>2017</v>
      </c>
      <c r="AN73" s="88">
        <v>2018</v>
      </c>
      <c r="AO73" s="88">
        <v>2019</v>
      </c>
      <c r="AP73" s="88">
        <v>2020</v>
      </c>
    </row>
    <row r="74" spans="1:42" ht="15">
      <c r="A74" s="93" t="s">
        <v>201</v>
      </c>
      <c r="B74" s="48">
        <v>29535</v>
      </c>
      <c r="C74" s="48">
        <v>11226</v>
      </c>
      <c r="D74" s="48">
        <v>3892</v>
      </c>
      <c r="E74" s="48">
        <v>8473</v>
      </c>
      <c r="F74" s="48">
        <v>4942</v>
      </c>
      <c r="G74" s="48">
        <v>7243</v>
      </c>
      <c r="H74" s="48">
        <v>4771</v>
      </c>
      <c r="I74" s="48">
        <v>1740</v>
      </c>
      <c r="J74" s="48">
        <v>3496</v>
      </c>
      <c r="K74" s="48">
        <v>3039</v>
      </c>
      <c r="L74" s="48">
        <v>19093</v>
      </c>
      <c r="M74" s="48">
        <v>9564</v>
      </c>
      <c r="N74" s="48">
        <v>3201</v>
      </c>
      <c r="O74" s="48">
        <v>4260</v>
      </c>
      <c r="P74" s="48">
        <v>1819</v>
      </c>
      <c r="Q74" s="48">
        <v>6245</v>
      </c>
      <c r="R74" s="48">
        <v>14022</v>
      </c>
      <c r="S74" s="48">
        <v>8096</v>
      </c>
      <c r="T74" s="48">
        <v>11000</v>
      </c>
      <c r="U74" s="48">
        <v>10042</v>
      </c>
      <c r="V74" s="48">
        <v>16935</v>
      </c>
      <c r="W74" s="48">
        <v>19109.89</v>
      </c>
      <c r="X74" s="48">
        <v>5443.65</v>
      </c>
      <c r="Y74" s="48">
        <v>10456.8</v>
      </c>
      <c r="Z74" s="48">
        <v>11957.25</v>
      </c>
      <c r="AA74" s="48">
        <v>4788.88</v>
      </c>
      <c r="AB74" s="48">
        <v>5701.88</v>
      </c>
      <c r="AC74" s="48">
        <v>10485.03</v>
      </c>
      <c r="AD74" s="48">
        <v>15805.43</v>
      </c>
      <c r="AE74" s="48">
        <v>8563.3</v>
      </c>
      <c r="AF74" s="48">
        <v>8297.24</v>
      </c>
      <c r="AG74" s="48">
        <v>11303.14</v>
      </c>
      <c r="AH74" s="48">
        <v>15141.39</v>
      </c>
      <c r="AI74" s="48">
        <v>16328.39</v>
      </c>
      <c r="AJ74" s="48">
        <v>29836.71</v>
      </c>
      <c r="AK74" s="48">
        <v>20224.82</v>
      </c>
      <c r="AL74" s="48">
        <v>23239.08</v>
      </c>
      <c r="AM74" s="48">
        <v>21012.5</v>
      </c>
      <c r="AN74" s="48">
        <v>23895.51</v>
      </c>
      <c r="AO74" s="48">
        <v>25077.88</v>
      </c>
      <c r="AP74" s="48">
        <v>15980.77</v>
      </c>
    </row>
    <row r="75" spans="1:42" ht="15">
      <c r="A75" s="93" t="s">
        <v>202</v>
      </c>
      <c r="B75" s="48">
        <v>29527</v>
      </c>
      <c r="C75" s="48">
        <v>9145</v>
      </c>
      <c r="D75" s="48">
        <v>13226</v>
      </c>
      <c r="E75" s="48">
        <v>36626</v>
      </c>
      <c r="F75" s="48">
        <v>15060</v>
      </c>
      <c r="G75" s="48">
        <v>22738</v>
      </c>
      <c r="H75" s="48">
        <v>18552</v>
      </c>
      <c r="I75" s="48">
        <v>21618</v>
      </c>
      <c r="J75" s="48">
        <v>10711</v>
      </c>
      <c r="K75" s="48">
        <v>8700</v>
      </c>
      <c r="L75" s="48">
        <v>16704</v>
      </c>
      <c r="M75" s="48">
        <v>6565</v>
      </c>
      <c r="N75" s="48">
        <v>4261</v>
      </c>
      <c r="O75" s="48">
        <v>2829</v>
      </c>
      <c r="P75" s="48">
        <v>341</v>
      </c>
      <c r="Q75" s="48">
        <v>2115</v>
      </c>
      <c r="R75" s="48">
        <v>4464</v>
      </c>
      <c r="S75" s="48">
        <v>3074</v>
      </c>
      <c r="T75" s="48">
        <v>4181</v>
      </c>
      <c r="U75" s="48">
        <v>3372</v>
      </c>
      <c r="V75" s="48">
        <v>4658</v>
      </c>
      <c r="W75" s="48">
        <v>3851</v>
      </c>
      <c r="X75" s="48">
        <v>818.6</v>
      </c>
      <c r="Y75" s="48">
        <v>4221.8</v>
      </c>
      <c r="Z75" s="48">
        <v>5527.5</v>
      </c>
      <c r="AA75" s="48">
        <v>451.5</v>
      </c>
      <c r="AB75" s="48">
        <v>1721</v>
      </c>
      <c r="AC75" s="48">
        <v>3014.7</v>
      </c>
      <c r="AD75" s="48">
        <v>1785.8</v>
      </c>
      <c r="AE75" s="48">
        <v>1974.85</v>
      </c>
      <c r="AF75" s="48">
        <v>1594.86</v>
      </c>
      <c r="AG75" s="48">
        <v>2926.86</v>
      </c>
      <c r="AH75" s="48">
        <v>3040</v>
      </c>
      <c r="AI75" s="48">
        <v>3227.25</v>
      </c>
      <c r="AJ75" s="48">
        <v>4618.03</v>
      </c>
      <c r="AK75" s="48">
        <v>2264.3</v>
      </c>
      <c r="AL75" s="48">
        <v>2417.1</v>
      </c>
      <c r="AM75" s="48">
        <v>608.67</v>
      </c>
      <c r="AN75" s="48">
        <v>232.08</v>
      </c>
      <c r="AO75" s="48">
        <v>1107.23</v>
      </c>
      <c r="AP75" s="48">
        <v>834.95</v>
      </c>
    </row>
    <row r="76" spans="1:42" ht="15">
      <c r="A76" s="93" t="s">
        <v>193</v>
      </c>
      <c r="B76" s="48">
        <v>27599</v>
      </c>
      <c r="C76" s="48">
        <v>20617</v>
      </c>
      <c r="D76" s="48">
        <v>8083</v>
      </c>
      <c r="E76" s="48">
        <v>11305</v>
      </c>
      <c r="F76" s="48">
        <v>14201</v>
      </c>
      <c r="G76" s="48">
        <v>11198</v>
      </c>
      <c r="H76" s="48">
        <v>7493</v>
      </c>
      <c r="I76" s="48">
        <v>8155</v>
      </c>
      <c r="J76" s="48">
        <v>8533</v>
      </c>
      <c r="K76" s="48">
        <v>11013</v>
      </c>
      <c r="L76" s="48">
        <v>7826</v>
      </c>
      <c r="M76" s="48">
        <v>7388</v>
      </c>
      <c r="N76" s="48">
        <v>5202</v>
      </c>
      <c r="O76" s="48">
        <v>6458</v>
      </c>
      <c r="P76" s="48">
        <v>3182</v>
      </c>
      <c r="Q76" s="48">
        <v>5428</v>
      </c>
      <c r="R76" s="48">
        <v>8923</v>
      </c>
      <c r="S76" s="48">
        <v>1782</v>
      </c>
      <c r="T76" s="48">
        <v>2920</v>
      </c>
      <c r="U76" s="48">
        <v>4346</v>
      </c>
      <c r="V76" s="48">
        <v>3813.4</v>
      </c>
      <c r="W76" s="48">
        <v>4134.1</v>
      </c>
      <c r="X76" s="48">
        <v>4020.85</v>
      </c>
      <c r="Y76" s="48">
        <v>4370.7</v>
      </c>
      <c r="Z76" s="48">
        <v>4678.95</v>
      </c>
      <c r="AA76" s="48">
        <v>5391.25</v>
      </c>
      <c r="AB76" s="48">
        <v>5211.92</v>
      </c>
      <c r="AC76" s="48">
        <v>4889.07</v>
      </c>
      <c r="AD76" s="48">
        <v>5772.11</v>
      </c>
      <c r="AE76" s="48">
        <v>5831.65</v>
      </c>
      <c r="AF76" s="48">
        <v>15204.62</v>
      </c>
      <c r="AG76" s="48">
        <v>13066.8</v>
      </c>
      <c r="AH76" s="48">
        <v>9776.45</v>
      </c>
      <c r="AI76" s="48">
        <v>8124.72</v>
      </c>
      <c r="AJ76" s="48">
        <v>14838.45</v>
      </c>
      <c r="AK76" s="48">
        <v>12638.14</v>
      </c>
      <c r="AL76" s="48">
        <v>16294.2</v>
      </c>
      <c r="AM76" s="48">
        <v>14410.68</v>
      </c>
      <c r="AN76" s="48">
        <v>14147.74</v>
      </c>
      <c r="AO76" s="48">
        <v>13444.25</v>
      </c>
      <c r="AP76" s="48">
        <v>16036.77</v>
      </c>
    </row>
    <row r="77" spans="1:42" ht="15">
      <c r="A77" s="93" t="s">
        <v>209</v>
      </c>
      <c r="B77" s="48">
        <v>15768</v>
      </c>
      <c r="C77" s="48">
        <v>9190</v>
      </c>
      <c r="D77" s="48">
        <v>4205</v>
      </c>
      <c r="E77" s="48">
        <v>9408</v>
      </c>
      <c r="F77" s="48">
        <v>10795</v>
      </c>
      <c r="G77" s="48">
        <v>8625</v>
      </c>
      <c r="H77" s="48">
        <v>10850</v>
      </c>
      <c r="I77" s="48">
        <v>3609</v>
      </c>
      <c r="J77" s="48">
        <v>3964</v>
      </c>
      <c r="K77" s="48">
        <v>1204</v>
      </c>
      <c r="L77" s="48">
        <v>2714</v>
      </c>
      <c r="M77" s="48">
        <v>1681</v>
      </c>
      <c r="N77" s="48">
        <v>1808</v>
      </c>
      <c r="O77" s="48">
        <v>1305</v>
      </c>
      <c r="P77" s="48">
        <v>234</v>
      </c>
      <c r="Q77" s="48">
        <v>2247</v>
      </c>
      <c r="R77" s="48">
        <v>4744</v>
      </c>
      <c r="S77" s="48">
        <v>1208</v>
      </c>
      <c r="T77" s="48">
        <v>3080</v>
      </c>
      <c r="U77" s="48">
        <v>2102.62</v>
      </c>
      <c r="V77" s="48">
        <v>3221.73</v>
      </c>
      <c r="W77" s="48">
        <v>1771.83</v>
      </c>
      <c r="X77" s="48">
        <v>615.45</v>
      </c>
      <c r="Y77" s="48">
        <v>1368.55</v>
      </c>
      <c r="Z77" s="48">
        <v>991.75</v>
      </c>
      <c r="AA77" s="48">
        <v>2180.6</v>
      </c>
      <c r="AB77" s="48">
        <v>2056.69</v>
      </c>
      <c r="AC77" s="48">
        <v>1466.05</v>
      </c>
      <c r="AD77" s="48">
        <v>1327.7</v>
      </c>
      <c r="AE77" s="48">
        <v>2044.19</v>
      </c>
      <c r="AF77" s="48">
        <v>3905.46</v>
      </c>
      <c r="AG77" s="48">
        <v>3909.23</v>
      </c>
      <c r="AH77" s="48">
        <v>3303.58</v>
      </c>
      <c r="AI77" s="48">
        <v>3696.57</v>
      </c>
      <c r="AJ77" s="48">
        <v>4618.75</v>
      </c>
      <c r="AK77" s="48">
        <v>5671.87</v>
      </c>
      <c r="AL77" s="48">
        <v>5716.57</v>
      </c>
      <c r="AM77" s="48">
        <v>7192.21</v>
      </c>
      <c r="AN77" s="48">
        <v>6825.91</v>
      </c>
      <c r="AO77" s="48">
        <v>6474.84</v>
      </c>
      <c r="AP77" s="48">
        <v>6780.44</v>
      </c>
    </row>
    <row r="78" spans="1:42" ht="15">
      <c r="A78" s="93" t="s">
        <v>186</v>
      </c>
      <c r="B78" s="48">
        <v>14078</v>
      </c>
      <c r="C78" s="48">
        <v>3500</v>
      </c>
      <c r="D78" s="48">
        <v>1382</v>
      </c>
      <c r="E78" s="48">
        <v>16240</v>
      </c>
      <c r="F78" s="48">
        <v>10493</v>
      </c>
      <c r="G78" s="48">
        <v>17985</v>
      </c>
      <c r="H78" s="48">
        <v>18907</v>
      </c>
      <c r="I78" s="48">
        <v>11848</v>
      </c>
      <c r="J78" s="48">
        <v>3470</v>
      </c>
      <c r="K78" s="48">
        <v>1899</v>
      </c>
      <c r="L78" s="48">
        <v>6023</v>
      </c>
      <c r="M78" s="48">
        <v>3043</v>
      </c>
      <c r="N78" s="48">
        <v>0</v>
      </c>
      <c r="O78" s="48">
        <v>3</v>
      </c>
      <c r="P78" s="48">
        <v>0</v>
      </c>
      <c r="Q78" s="48"/>
      <c r="R78" s="48"/>
      <c r="S78" s="48"/>
      <c r="T78" s="48"/>
      <c r="U78" s="48"/>
      <c r="V78" s="48"/>
      <c r="W78" s="48">
        <v>18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>
        <v>185.33</v>
      </c>
      <c r="AP78" s="48"/>
    </row>
    <row r="79" spans="1:42" ht="15">
      <c r="A79" s="93" t="s">
        <v>198</v>
      </c>
      <c r="B79" s="48">
        <v>5967</v>
      </c>
      <c r="C79" s="48">
        <v>7884</v>
      </c>
      <c r="D79" s="48">
        <v>2116</v>
      </c>
      <c r="E79" s="48">
        <v>2010</v>
      </c>
      <c r="F79" s="48">
        <v>4446</v>
      </c>
      <c r="G79" s="48">
        <v>4558</v>
      </c>
      <c r="H79" s="48">
        <v>1157</v>
      </c>
      <c r="I79" s="48">
        <v>3049</v>
      </c>
      <c r="J79" s="48">
        <v>2322</v>
      </c>
      <c r="K79" s="48">
        <v>5299</v>
      </c>
      <c r="L79" s="48">
        <v>4110</v>
      </c>
      <c r="M79" s="48">
        <v>4766</v>
      </c>
      <c r="N79" s="48">
        <v>5494</v>
      </c>
      <c r="O79" s="48">
        <v>6252</v>
      </c>
      <c r="P79" s="48">
        <v>2592</v>
      </c>
      <c r="Q79" s="48">
        <v>2084</v>
      </c>
      <c r="R79" s="48">
        <v>6762</v>
      </c>
      <c r="S79" s="48">
        <v>1289</v>
      </c>
      <c r="T79" s="48">
        <v>7258</v>
      </c>
      <c r="U79" s="48">
        <v>6310</v>
      </c>
      <c r="V79" s="48">
        <v>7053</v>
      </c>
      <c r="W79" s="48">
        <v>6837</v>
      </c>
      <c r="X79" s="48">
        <v>4644</v>
      </c>
      <c r="Y79" s="48">
        <v>4734.9</v>
      </c>
      <c r="Z79" s="48">
        <v>4536.93</v>
      </c>
      <c r="AA79" s="48">
        <v>3355.65</v>
      </c>
      <c r="AB79" s="48">
        <v>3871.25</v>
      </c>
      <c r="AC79" s="48">
        <v>3574.3</v>
      </c>
      <c r="AD79" s="48">
        <v>4779.63</v>
      </c>
      <c r="AE79" s="48">
        <v>5089.17</v>
      </c>
      <c r="AF79" s="48">
        <v>1443.56</v>
      </c>
      <c r="AG79" s="48">
        <v>3114.3</v>
      </c>
      <c r="AH79" s="48">
        <v>4991.29</v>
      </c>
      <c r="AI79" s="48">
        <v>3586.95</v>
      </c>
      <c r="AJ79" s="48">
        <v>4581.67</v>
      </c>
      <c r="AK79" s="48">
        <v>5103.52</v>
      </c>
      <c r="AL79" s="48">
        <v>5976.67</v>
      </c>
      <c r="AM79" s="48">
        <v>6073.76</v>
      </c>
      <c r="AN79" s="48">
        <v>6320.69</v>
      </c>
      <c r="AO79" s="48">
        <v>5724.32</v>
      </c>
      <c r="AP79" s="48">
        <v>6063.35</v>
      </c>
    </row>
    <row r="80" spans="1:42" ht="15">
      <c r="A80" s="93" t="s">
        <v>181</v>
      </c>
      <c r="B80" s="48">
        <v>5049</v>
      </c>
      <c r="C80" s="48">
        <v>2895</v>
      </c>
      <c r="D80" s="48">
        <v>2781</v>
      </c>
      <c r="E80" s="48">
        <v>958</v>
      </c>
      <c r="F80" s="48">
        <v>591</v>
      </c>
      <c r="G80" s="48">
        <v>702</v>
      </c>
      <c r="H80" s="48">
        <v>512</v>
      </c>
      <c r="I80" s="48">
        <v>1701</v>
      </c>
      <c r="J80" s="48">
        <v>799</v>
      </c>
      <c r="K80" s="48">
        <v>391</v>
      </c>
      <c r="L80" s="48">
        <v>1094</v>
      </c>
      <c r="M80" s="48">
        <v>2346</v>
      </c>
      <c r="N80" s="48">
        <v>1273</v>
      </c>
      <c r="O80" s="48">
        <v>550</v>
      </c>
      <c r="P80" s="48">
        <v>427</v>
      </c>
      <c r="Q80" s="48">
        <v>2097</v>
      </c>
      <c r="R80" s="48">
        <v>6336</v>
      </c>
      <c r="S80" s="48">
        <v>4718</v>
      </c>
      <c r="T80" s="48">
        <v>2773.71</v>
      </c>
      <c r="U80" s="48">
        <v>4671.71</v>
      </c>
      <c r="V80" s="48">
        <v>4320.14</v>
      </c>
      <c r="W80" s="48">
        <v>6206.43</v>
      </c>
      <c r="X80" s="48">
        <v>3820.55</v>
      </c>
      <c r="Y80" s="48">
        <v>5130.67</v>
      </c>
      <c r="Z80" s="48">
        <v>4583.11</v>
      </c>
      <c r="AA80" s="48">
        <v>3482.3</v>
      </c>
      <c r="AB80" s="48">
        <v>2103.45</v>
      </c>
      <c r="AC80" s="48">
        <v>5017</v>
      </c>
      <c r="AD80" s="48">
        <v>4122.2</v>
      </c>
      <c r="AE80" s="48">
        <v>3535</v>
      </c>
      <c r="AF80" s="48">
        <v>4022.4</v>
      </c>
      <c r="AG80" s="48">
        <v>4613.92</v>
      </c>
      <c r="AH80" s="48">
        <v>4649.2</v>
      </c>
      <c r="AI80" s="48">
        <v>4846.33</v>
      </c>
      <c r="AJ80" s="48">
        <v>4319.1</v>
      </c>
      <c r="AK80" s="48">
        <v>3755.54</v>
      </c>
      <c r="AL80" s="48">
        <v>4032.75</v>
      </c>
      <c r="AM80" s="48">
        <v>3841.8</v>
      </c>
      <c r="AN80" s="48">
        <v>4183.16</v>
      </c>
      <c r="AO80" s="48">
        <v>4141.88</v>
      </c>
      <c r="AP80" s="48">
        <v>4234.86</v>
      </c>
    </row>
    <row r="81" spans="1:42" ht="15">
      <c r="A81" s="93" t="s">
        <v>194</v>
      </c>
      <c r="B81" s="48">
        <v>3083</v>
      </c>
      <c r="C81" s="48">
        <v>737</v>
      </c>
      <c r="D81" s="48">
        <v>164</v>
      </c>
      <c r="E81" s="48">
        <v>511</v>
      </c>
      <c r="F81" s="48">
        <v>1239</v>
      </c>
      <c r="G81" s="48">
        <v>532</v>
      </c>
      <c r="H81" s="48">
        <v>469</v>
      </c>
      <c r="I81" s="48">
        <v>654</v>
      </c>
      <c r="J81" s="48">
        <v>916</v>
      </c>
      <c r="K81" s="48">
        <v>527</v>
      </c>
      <c r="L81" s="48">
        <v>1569</v>
      </c>
      <c r="M81" s="48">
        <v>965</v>
      </c>
      <c r="N81" s="48">
        <v>1043</v>
      </c>
      <c r="O81" s="48">
        <v>652</v>
      </c>
      <c r="P81" s="48">
        <v>90</v>
      </c>
      <c r="Q81" s="48">
        <v>409</v>
      </c>
      <c r="R81" s="48">
        <v>1334</v>
      </c>
      <c r="S81" s="48">
        <v>893</v>
      </c>
      <c r="T81" s="48">
        <v>107</v>
      </c>
      <c r="U81" s="48">
        <v>361</v>
      </c>
      <c r="V81" s="48">
        <v>388</v>
      </c>
      <c r="W81" s="48">
        <v>584</v>
      </c>
      <c r="X81" s="48">
        <v>455</v>
      </c>
      <c r="Y81" s="48">
        <v>506</v>
      </c>
      <c r="Z81" s="48">
        <v>703.5</v>
      </c>
      <c r="AA81" s="48">
        <v>250</v>
      </c>
      <c r="AB81" s="48">
        <v>360</v>
      </c>
      <c r="AC81" s="48">
        <v>400</v>
      </c>
      <c r="AD81" s="48">
        <v>539.5</v>
      </c>
      <c r="AE81" s="48">
        <v>1189.51</v>
      </c>
      <c r="AF81" s="48">
        <v>2621.34</v>
      </c>
      <c r="AG81" s="48">
        <v>1388.1</v>
      </c>
      <c r="AH81" s="48">
        <v>675.95</v>
      </c>
      <c r="AI81" s="48">
        <v>1196.1</v>
      </c>
      <c r="AJ81" s="48">
        <v>1557.85</v>
      </c>
      <c r="AK81" s="48">
        <v>1279.94</v>
      </c>
      <c r="AL81" s="48">
        <v>808.56</v>
      </c>
      <c r="AM81" s="48">
        <v>639.37</v>
      </c>
      <c r="AN81" s="48">
        <v>521.65</v>
      </c>
      <c r="AO81" s="48">
        <v>672.32</v>
      </c>
      <c r="AP81" s="48">
        <v>624.89</v>
      </c>
    </row>
    <row r="82" spans="1:42" ht="15">
      <c r="A82" s="93" t="s">
        <v>205</v>
      </c>
      <c r="B82" s="48">
        <v>1873</v>
      </c>
      <c r="C82" s="48">
        <v>1185</v>
      </c>
      <c r="D82" s="48">
        <v>7</v>
      </c>
      <c r="E82" s="48">
        <v>507</v>
      </c>
      <c r="F82" s="48">
        <v>306</v>
      </c>
      <c r="G82" s="48">
        <v>298</v>
      </c>
      <c r="H82" s="48">
        <v>55</v>
      </c>
      <c r="I82" s="48">
        <v>41</v>
      </c>
      <c r="J82" s="48">
        <v>151</v>
      </c>
      <c r="K82" s="48">
        <v>201</v>
      </c>
      <c r="L82" s="48">
        <v>145</v>
      </c>
      <c r="M82" s="48">
        <v>170</v>
      </c>
      <c r="N82" s="48">
        <v>251</v>
      </c>
      <c r="O82" s="48">
        <v>135</v>
      </c>
      <c r="P82" s="48">
        <v>110</v>
      </c>
      <c r="Q82" s="48">
        <v>264</v>
      </c>
      <c r="R82" s="48">
        <v>240</v>
      </c>
      <c r="S82" s="48">
        <v>32</v>
      </c>
      <c r="T82" s="48">
        <v>35</v>
      </c>
      <c r="U82" s="48">
        <v>43.44</v>
      </c>
      <c r="V82" s="48">
        <v>28.56</v>
      </c>
      <c r="W82" s="48">
        <v>23.1</v>
      </c>
      <c r="X82" s="48">
        <v>7.5</v>
      </c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>
        <v>76</v>
      </c>
      <c r="AM82" s="48">
        <v>90</v>
      </c>
      <c r="AN82" s="48">
        <v>100.1</v>
      </c>
      <c r="AO82" s="48">
        <v>83.3</v>
      </c>
      <c r="AP82" s="48">
        <v>99.2</v>
      </c>
    </row>
    <row r="83" spans="1:42" ht="15">
      <c r="A83" s="93" t="s">
        <v>184</v>
      </c>
      <c r="B83" s="48">
        <v>1704</v>
      </c>
      <c r="C83" s="48">
        <v>225</v>
      </c>
      <c r="D83" s="48">
        <v>19</v>
      </c>
      <c r="E83" s="48">
        <v>195</v>
      </c>
      <c r="F83" s="48">
        <v>233</v>
      </c>
      <c r="G83" s="48">
        <v>266</v>
      </c>
      <c r="H83" s="48">
        <v>53</v>
      </c>
      <c r="I83" s="48">
        <v>26</v>
      </c>
      <c r="J83" s="48">
        <v>82</v>
      </c>
      <c r="K83" s="48">
        <v>51</v>
      </c>
      <c r="L83" s="48">
        <v>122</v>
      </c>
      <c r="M83" s="48">
        <v>43</v>
      </c>
      <c r="N83" s="48">
        <v>20</v>
      </c>
      <c r="O83" s="48">
        <v>12</v>
      </c>
      <c r="P83" s="48"/>
      <c r="Q83" s="48">
        <v>37</v>
      </c>
      <c r="R83" s="48">
        <v>38</v>
      </c>
      <c r="S83" s="48">
        <v>97</v>
      </c>
      <c r="T83" s="48">
        <v>56</v>
      </c>
      <c r="U83" s="48">
        <v>32</v>
      </c>
      <c r="V83" s="48">
        <v>68</v>
      </c>
      <c r="W83" s="48">
        <v>55.2</v>
      </c>
      <c r="X83" s="48">
        <v>20</v>
      </c>
      <c r="Y83" s="48">
        <v>18.75</v>
      </c>
      <c r="Z83" s="48">
        <v>2.4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>
        <v>2</v>
      </c>
      <c r="AK83" s="48">
        <v>24.22</v>
      </c>
      <c r="AL83" s="48">
        <v>11.45</v>
      </c>
      <c r="AM83" s="48">
        <v>31.65</v>
      </c>
      <c r="AN83" s="48">
        <v>59.52</v>
      </c>
      <c r="AO83" s="48"/>
      <c r="AP83" s="48"/>
    </row>
    <row r="84" spans="1:42" ht="15">
      <c r="A84" s="93" t="s">
        <v>13</v>
      </c>
      <c r="B84" s="48">
        <v>940</v>
      </c>
      <c r="C84" s="48">
        <v>500</v>
      </c>
      <c r="D84" s="48">
        <v>833</v>
      </c>
      <c r="E84" s="48">
        <v>275</v>
      </c>
      <c r="F84" s="48">
        <v>271</v>
      </c>
      <c r="G84" s="48">
        <v>314</v>
      </c>
      <c r="H84" s="48">
        <v>23</v>
      </c>
      <c r="I84" s="48">
        <v>3</v>
      </c>
      <c r="J84" s="48">
        <v>4</v>
      </c>
      <c r="K84" s="48">
        <v>2</v>
      </c>
      <c r="L84" s="48">
        <v>2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ht="15">
      <c r="A85" s="93" t="s">
        <v>182</v>
      </c>
      <c r="B85" s="48">
        <v>648</v>
      </c>
      <c r="C85" s="48">
        <v>18</v>
      </c>
      <c r="D85" s="48">
        <v>4</v>
      </c>
      <c r="E85" s="48">
        <v>3</v>
      </c>
      <c r="F85" s="48">
        <v>38</v>
      </c>
      <c r="G85" s="48">
        <v>64</v>
      </c>
      <c r="H85" s="48">
        <v>25</v>
      </c>
      <c r="I85" s="48">
        <v>113</v>
      </c>
      <c r="J85" s="48">
        <v>132</v>
      </c>
      <c r="K85" s="48">
        <v>151</v>
      </c>
      <c r="L85" s="48">
        <v>34</v>
      </c>
      <c r="M85" s="48">
        <v>228</v>
      </c>
      <c r="N85" s="48">
        <v>156</v>
      </c>
      <c r="O85" s="48">
        <v>111</v>
      </c>
      <c r="P85" s="48">
        <v>45</v>
      </c>
      <c r="Q85" s="48">
        <v>53</v>
      </c>
      <c r="R85" s="48">
        <v>141</v>
      </c>
      <c r="S85" s="48">
        <v>163</v>
      </c>
      <c r="T85" s="48">
        <v>197</v>
      </c>
      <c r="U85" s="48">
        <v>144</v>
      </c>
      <c r="V85" s="48">
        <v>236.55</v>
      </c>
      <c r="W85" s="48">
        <v>216</v>
      </c>
      <c r="X85" s="48">
        <v>347.59</v>
      </c>
      <c r="Y85" s="48">
        <v>217.05</v>
      </c>
      <c r="Z85" s="48">
        <v>102.81</v>
      </c>
      <c r="AA85" s="48">
        <v>134.49</v>
      </c>
      <c r="AB85" s="48">
        <v>215.65</v>
      </c>
      <c r="AC85" s="48">
        <v>192.4</v>
      </c>
      <c r="AD85" s="48">
        <v>182.6</v>
      </c>
      <c r="AE85" s="48">
        <v>207.8</v>
      </c>
      <c r="AF85" s="48">
        <v>184.47</v>
      </c>
      <c r="AG85" s="48">
        <v>244.68</v>
      </c>
      <c r="AH85" s="48">
        <v>205.52</v>
      </c>
      <c r="AI85" s="48">
        <v>516.16</v>
      </c>
      <c r="AJ85" s="48">
        <v>476.81</v>
      </c>
      <c r="AK85" s="48">
        <v>517.2</v>
      </c>
      <c r="AL85" s="48">
        <v>607.35</v>
      </c>
      <c r="AM85" s="48">
        <v>718.74</v>
      </c>
      <c r="AN85" s="48">
        <v>763.06</v>
      </c>
      <c r="AO85" s="48">
        <v>462.57</v>
      </c>
      <c r="AP85" s="48">
        <v>590.48</v>
      </c>
    </row>
    <row r="86" spans="1:42" ht="15">
      <c r="A86" s="93" t="s">
        <v>189</v>
      </c>
      <c r="B86" s="48">
        <v>593</v>
      </c>
      <c r="C86" s="48">
        <v>95</v>
      </c>
      <c r="D86" s="48">
        <v>10</v>
      </c>
      <c r="E86" s="48">
        <v>22</v>
      </c>
      <c r="F86" s="48">
        <v>33</v>
      </c>
      <c r="G86" s="48">
        <v>12</v>
      </c>
      <c r="H86" s="48">
        <v>8</v>
      </c>
      <c r="I86" s="48">
        <v>15</v>
      </c>
      <c r="J86" s="48">
        <v>16</v>
      </c>
      <c r="K86" s="48">
        <v>14</v>
      </c>
      <c r="L86" s="48">
        <v>6</v>
      </c>
      <c r="M86" s="48">
        <v>1</v>
      </c>
      <c r="N86" s="48"/>
      <c r="O86" s="48">
        <v>50</v>
      </c>
      <c r="P86" s="48">
        <v>19</v>
      </c>
      <c r="Q86" s="48">
        <v>86</v>
      </c>
      <c r="R86" s="48">
        <v>255</v>
      </c>
      <c r="S86" s="48">
        <v>43</v>
      </c>
      <c r="T86" s="48">
        <v>16.3</v>
      </c>
      <c r="U86" s="48">
        <v>10.7</v>
      </c>
      <c r="V86" s="48">
        <v>29.9</v>
      </c>
      <c r="W86" s="48">
        <v>28.5</v>
      </c>
      <c r="X86" s="48">
        <v>4.3</v>
      </c>
      <c r="Y86" s="48">
        <v>6</v>
      </c>
      <c r="Z86" s="48"/>
      <c r="AA86" s="48">
        <v>2</v>
      </c>
      <c r="AB86" s="48">
        <v>10</v>
      </c>
      <c r="AC86" s="48"/>
      <c r="AD86" s="48"/>
      <c r="AE86" s="48"/>
      <c r="AF86" s="48">
        <v>1.5</v>
      </c>
      <c r="AG86" s="48">
        <v>0</v>
      </c>
      <c r="AH86" s="48">
        <v>1.5</v>
      </c>
      <c r="AI86" s="48">
        <v>0</v>
      </c>
      <c r="AJ86" s="48"/>
      <c r="AK86" s="48">
        <v>39.6</v>
      </c>
      <c r="AL86" s="48">
        <v>43.21</v>
      </c>
      <c r="AM86" s="48">
        <v>82.72</v>
      </c>
      <c r="AN86" s="48">
        <v>7.15</v>
      </c>
      <c r="AO86" s="48">
        <v>14.31</v>
      </c>
      <c r="AP86" s="48">
        <v>4.03</v>
      </c>
    </row>
    <row r="87" spans="1:42" ht="15">
      <c r="A87" s="93" t="s">
        <v>179</v>
      </c>
      <c r="B87" s="48">
        <v>223</v>
      </c>
      <c r="C87" s="48">
        <v>135</v>
      </c>
      <c r="D87" s="48">
        <v>33</v>
      </c>
      <c r="E87" s="48">
        <v>227</v>
      </c>
      <c r="F87" s="48">
        <v>206</v>
      </c>
      <c r="G87" s="48">
        <v>25</v>
      </c>
      <c r="H87" s="48">
        <v>36</v>
      </c>
      <c r="I87" s="48">
        <v>304</v>
      </c>
      <c r="J87" s="48">
        <v>375</v>
      </c>
      <c r="K87" s="48">
        <v>13482</v>
      </c>
      <c r="L87" s="48">
        <v>422</v>
      </c>
      <c r="M87" s="48">
        <v>239</v>
      </c>
      <c r="N87" s="48">
        <v>35</v>
      </c>
      <c r="O87" s="48">
        <v>20</v>
      </c>
      <c r="P87" s="48"/>
      <c r="Q87" s="48">
        <v>3</v>
      </c>
      <c r="R87" s="48">
        <v>84</v>
      </c>
      <c r="S87" s="48">
        <v>35</v>
      </c>
      <c r="T87" s="48">
        <v>24.5</v>
      </c>
      <c r="U87" s="48">
        <v>22.3</v>
      </c>
      <c r="V87" s="48">
        <v>5</v>
      </c>
      <c r="W87" s="48">
        <v>32</v>
      </c>
      <c r="X87" s="48">
        <v>11.4</v>
      </c>
      <c r="Y87" s="48">
        <v>2</v>
      </c>
      <c r="Z87" s="48">
        <v>1</v>
      </c>
      <c r="AA87" s="48">
        <v>5</v>
      </c>
      <c r="AB87" s="48">
        <v>10</v>
      </c>
      <c r="AC87" s="48">
        <v>11</v>
      </c>
      <c r="AD87" s="48">
        <v>3</v>
      </c>
      <c r="AE87" s="48"/>
      <c r="AF87" s="48">
        <v>13.3</v>
      </c>
      <c r="AG87" s="48">
        <v>3.9</v>
      </c>
      <c r="AH87" s="48">
        <v>167.9</v>
      </c>
      <c r="AI87" s="48"/>
      <c r="AJ87" s="48">
        <v>61.9</v>
      </c>
      <c r="AK87" s="48">
        <v>85.46</v>
      </c>
      <c r="AL87" s="48">
        <v>182.54</v>
      </c>
      <c r="AM87" s="48">
        <v>121.93</v>
      </c>
      <c r="AN87" s="48">
        <v>199.52</v>
      </c>
      <c r="AO87" s="48">
        <v>422.66</v>
      </c>
      <c r="AP87" s="48">
        <v>731.33</v>
      </c>
    </row>
    <row r="88" spans="1:42" ht="15">
      <c r="A88" s="93" t="s">
        <v>187</v>
      </c>
      <c r="B88" s="48">
        <v>43</v>
      </c>
      <c r="C88" s="48">
        <v>20</v>
      </c>
      <c r="D88" s="48">
        <v>13</v>
      </c>
      <c r="E88" s="48">
        <v>9</v>
      </c>
      <c r="F88" s="48">
        <v>44</v>
      </c>
      <c r="G88" s="48">
        <v>45</v>
      </c>
      <c r="H88" s="48">
        <v>9</v>
      </c>
      <c r="I88" s="48">
        <v>0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>
        <v>1</v>
      </c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ht="15">
      <c r="A89" s="93" t="s">
        <v>196</v>
      </c>
      <c r="B89" s="48">
        <v>5</v>
      </c>
      <c r="C89" s="48">
        <v>1</v>
      </c>
      <c r="D89" s="48"/>
      <c r="E89" s="48">
        <v>2</v>
      </c>
      <c r="F89" s="48">
        <v>1</v>
      </c>
      <c r="G89" s="48"/>
      <c r="H89" s="48">
        <v>15</v>
      </c>
      <c r="I89" s="48"/>
      <c r="J89" s="48"/>
      <c r="K89" s="48"/>
      <c r="L89" s="48"/>
      <c r="M89" s="48">
        <v>32</v>
      </c>
      <c r="N89" s="48"/>
      <c r="O89" s="48">
        <v>3</v>
      </c>
      <c r="P89" s="48">
        <v>8</v>
      </c>
      <c r="Q89" s="48">
        <v>3</v>
      </c>
      <c r="R89" s="48"/>
      <c r="S89" s="48">
        <v>1</v>
      </c>
      <c r="T89" s="48">
        <v>4</v>
      </c>
      <c r="U89" s="48">
        <v>20</v>
      </c>
      <c r="V89" s="48">
        <v>12.1</v>
      </c>
      <c r="W89" s="48">
        <v>0.63</v>
      </c>
      <c r="X89" s="48">
        <v>0.95</v>
      </c>
      <c r="Y89" s="48">
        <v>2.35</v>
      </c>
      <c r="Z89" s="48"/>
      <c r="AA89" s="48">
        <v>1</v>
      </c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ht="15">
      <c r="A90" s="93" t="s">
        <v>188</v>
      </c>
      <c r="B90" s="48">
        <v>1</v>
      </c>
      <c r="C90" s="48">
        <v>1</v>
      </c>
      <c r="D90" s="48"/>
      <c r="E90" s="48"/>
      <c r="F90" s="48">
        <v>9</v>
      </c>
      <c r="G90" s="48">
        <v>1</v>
      </c>
      <c r="H90" s="48">
        <v>1</v>
      </c>
      <c r="I90" s="48"/>
      <c r="J90" s="48"/>
      <c r="K90" s="48"/>
      <c r="L90" s="48"/>
      <c r="M90" s="48"/>
      <c r="N90" s="48"/>
      <c r="O90" s="48">
        <v>1</v>
      </c>
      <c r="P90" s="48"/>
      <c r="Q90" s="48">
        <v>2</v>
      </c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ht="15">
      <c r="A91" s="93" t="s">
        <v>210</v>
      </c>
      <c r="B91" s="48">
        <v>0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ht="15">
      <c r="A92" s="93" t="s">
        <v>190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>
        <v>88</v>
      </c>
      <c r="AF92" s="48"/>
      <c r="AG92" s="48"/>
      <c r="AH92" s="48"/>
      <c r="AI92" s="48"/>
      <c r="AJ92" s="48"/>
      <c r="AK92" s="48"/>
      <c r="AL92" s="48">
        <v>6.6</v>
      </c>
      <c r="AM92" s="48"/>
      <c r="AN92" s="48"/>
      <c r="AO92" s="48"/>
      <c r="AP92" s="48"/>
    </row>
    <row r="93" spans="1:42" ht="15">
      <c r="A93" s="93" t="s">
        <v>180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>
        <v>15.9</v>
      </c>
    </row>
    <row r="94" ht="15">
      <c r="A94" s="6"/>
    </row>
    <row r="95" ht="15">
      <c r="A95" s="6" t="s">
        <v>175</v>
      </c>
    </row>
    <row r="96" spans="1:42" ht="15">
      <c r="A96" s="93" t="s">
        <v>178</v>
      </c>
      <c r="B96" s="88">
        <v>1980</v>
      </c>
      <c r="C96" s="88">
        <v>1981</v>
      </c>
      <c r="D96" s="88">
        <v>1982</v>
      </c>
      <c r="E96" s="88">
        <v>1983</v>
      </c>
      <c r="F96" s="88">
        <v>1984</v>
      </c>
      <c r="G96" s="88">
        <v>1985</v>
      </c>
      <c r="H96" s="88">
        <v>1986</v>
      </c>
      <c r="I96" s="88">
        <v>1987</v>
      </c>
      <c r="J96" s="88">
        <v>1988</v>
      </c>
      <c r="K96" s="88">
        <v>1989</v>
      </c>
      <c r="L96" s="88">
        <v>1990</v>
      </c>
      <c r="M96" s="88">
        <v>1991</v>
      </c>
      <c r="N96" s="88">
        <v>1992</v>
      </c>
      <c r="O96" s="88">
        <v>1993</v>
      </c>
      <c r="P96" s="88">
        <v>1994</v>
      </c>
      <c r="Q96" s="88">
        <v>1995</v>
      </c>
      <c r="R96" s="88">
        <v>1996</v>
      </c>
      <c r="S96" s="88">
        <v>1997</v>
      </c>
      <c r="T96" s="88">
        <v>1998</v>
      </c>
      <c r="U96" s="88">
        <v>1999</v>
      </c>
      <c r="V96" s="88">
        <v>2000</v>
      </c>
      <c r="W96" s="88">
        <v>2001</v>
      </c>
      <c r="X96" s="88">
        <v>2002</v>
      </c>
      <c r="Y96" s="88">
        <v>2003</v>
      </c>
      <c r="Z96" s="88">
        <v>2004</v>
      </c>
      <c r="AA96" s="88">
        <v>2005</v>
      </c>
      <c r="AB96" s="88">
        <v>2006</v>
      </c>
      <c r="AC96" s="88">
        <v>2007</v>
      </c>
      <c r="AD96" s="88">
        <v>2008</v>
      </c>
      <c r="AE96" s="88">
        <v>2009</v>
      </c>
      <c r="AF96" s="88">
        <v>2010</v>
      </c>
      <c r="AG96" s="88">
        <v>2011</v>
      </c>
      <c r="AH96" s="88">
        <v>2012</v>
      </c>
      <c r="AI96" s="88">
        <v>2013</v>
      </c>
      <c r="AJ96" s="88">
        <v>2014</v>
      </c>
      <c r="AK96" s="88">
        <v>2015</v>
      </c>
      <c r="AL96" s="88">
        <v>2016</v>
      </c>
      <c r="AM96" s="88">
        <v>2017</v>
      </c>
      <c r="AN96" s="88">
        <v>2018</v>
      </c>
      <c r="AO96" s="88">
        <v>2019</v>
      </c>
      <c r="AP96" s="88">
        <v>2020</v>
      </c>
    </row>
    <row r="97" spans="1:42" ht="15">
      <c r="A97" s="93" t="s">
        <v>201</v>
      </c>
      <c r="B97" s="48">
        <v>334.63</v>
      </c>
      <c r="C97" s="48">
        <v>174.04</v>
      </c>
      <c r="D97" s="48">
        <v>81.47</v>
      </c>
      <c r="E97" s="48">
        <v>432946</v>
      </c>
      <c r="F97" s="48">
        <v>494107</v>
      </c>
      <c r="G97" s="48">
        <v>796730</v>
      </c>
      <c r="H97" s="48">
        <v>1679323</v>
      </c>
      <c r="I97" s="48">
        <v>1298583</v>
      </c>
      <c r="J97" s="48">
        <v>3499804</v>
      </c>
      <c r="K97" s="48">
        <v>3608061</v>
      </c>
      <c r="L97" s="48">
        <v>39509461</v>
      </c>
      <c r="M97" s="48">
        <v>22074801</v>
      </c>
      <c r="N97" s="48">
        <v>8889264</v>
      </c>
      <c r="O97" s="48">
        <v>10226832</v>
      </c>
      <c r="P97" s="48">
        <v>3735600</v>
      </c>
      <c r="Q97" s="48">
        <v>36890400</v>
      </c>
      <c r="R97" s="48">
        <v>54478487</v>
      </c>
      <c r="S97" s="48">
        <v>34206535.99</v>
      </c>
      <c r="T97" s="48">
        <v>55671432.8</v>
      </c>
      <c r="U97" s="48">
        <v>52475032.27</v>
      </c>
      <c r="V97" s="48">
        <v>88781900</v>
      </c>
      <c r="W97" s="48">
        <v>88553042</v>
      </c>
      <c r="X97" s="48">
        <v>26439123.44</v>
      </c>
      <c r="Y97" s="48">
        <v>56165400</v>
      </c>
      <c r="Z97" s="48">
        <v>79535600</v>
      </c>
      <c r="AA97" s="48">
        <v>35060060</v>
      </c>
      <c r="AB97" s="48">
        <v>43209310</v>
      </c>
      <c r="AC97" s="48">
        <v>97213.46</v>
      </c>
      <c r="AD97" s="48">
        <v>154761.26</v>
      </c>
      <c r="AE97" s="48">
        <v>87893.92</v>
      </c>
      <c r="AF97" s="48">
        <v>114398.68</v>
      </c>
      <c r="AG97" s="48">
        <v>163180.1</v>
      </c>
      <c r="AH97" s="48">
        <v>210652.15</v>
      </c>
      <c r="AI97" s="48">
        <v>226535.11</v>
      </c>
      <c r="AJ97" s="48">
        <v>471941.85</v>
      </c>
      <c r="AK97" s="48">
        <v>316283.01</v>
      </c>
      <c r="AL97" s="48">
        <v>345986.62</v>
      </c>
      <c r="AM97" s="48">
        <v>334789.95</v>
      </c>
      <c r="AN97" s="48">
        <v>445606.47</v>
      </c>
      <c r="AO97" s="48">
        <v>523445.19</v>
      </c>
      <c r="AP97" s="48">
        <v>339112.63</v>
      </c>
    </row>
    <row r="98" spans="1:42" ht="15">
      <c r="A98" s="93" t="s">
        <v>202</v>
      </c>
      <c r="B98" s="48">
        <v>347.71</v>
      </c>
      <c r="C98" s="48">
        <v>141.86</v>
      </c>
      <c r="D98" s="48">
        <v>478.18</v>
      </c>
      <c r="E98" s="48">
        <v>2108854</v>
      </c>
      <c r="F98" s="48">
        <v>1572392</v>
      </c>
      <c r="G98" s="48">
        <v>3466164</v>
      </c>
      <c r="H98" s="48">
        <v>5241746</v>
      </c>
      <c r="I98" s="48">
        <v>15049600</v>
      </c>
      <c r="J98" s="48">
        <v>9887822</v>
      </c>
      <c r="K98" s="48">
        <v>15793560</v>
      </c>
      <c r="L98" s="48">
        <v>35026457</v>
      </c>
      <c r="M98" s="48">
        <v>13964490</v>
      </c>
      <c r="N98" s="48">
        <v>11842510</v>
      </c>
      <c r="O98" s="48">
        <v>6907000</v>
      </c>
      <c r="P98" s="48">
        <v>657107</v>
      </c>
      <c r="Q98" s="48">
        <v>13650210</v>
      </c>
      <c r="R98" s="48">
        <v>20088000</v>
      </c>
      <c r="S98" s="48">
        <v>16067013.82</v>
      </c>
      <c r="T98" s="48">
        <v>20939000</v>
      </c>
      <c r="U98" s="48">
        <v>23535010.5</v>
      </c>
      <c r="V98" s="48">
        <v>27858000</v>
      </c>
      <c r="W98" s="48">
        <v>16850375</v>
      </c>
      <c r="X98" s="48">
        <v>3529500</v>
      </c>
      <c r="Y98" s="48">
        <v>25330800</v>
      </c>
      <c r="Z98" s="48">
        <v>33154000</v>
      </c>
      <c r="AA98" s="48">
        <v>2979000</v>
      </c>
      <c r="AB98" s="48">
        <v>10326000</v>
      </c>
      <c r="AC98" s="48">
        <v>16888.2</v>
      </c>
      <c r="AD98" s="48">
        <v>23171.4</v>
      </c>
      <c r="AE98" s="48">
        <v>33448.2</v>
      </c>
      <c r="AF98" s="48">
        <v>26949.12</v>
      </c>
      <c r="AG98" s="48">
        <v>52683.48</v>
      </c>
      <c r="AH98" s="48">
        <v>54000</v>
      </c>
      <c r="AI98" s="48">
        <v>58466.89</v>
      </c>
      <c r="AJ98" s="48">
        <v>69153.35</v>
      </c>
      <c r="AK98" s="48">
        <v>37210.82</v>
      </c>
      <c r="AL98" s="48">
        <v>43866.05</v>
      </c>
      <c r="AM98" s="48">
        <v>10737</v>
      </c>
      <c r="AN98" s="48">
        <v>3361.66</v>
      </c>
      <c r="AO98" s="48">
        <v>15861.16</v>
      </c>
      <c r="AP98" s="48">
        <v>13644.16</v>
      </c>
    </row>
    <row r="99" spans="1:42" ht="15">
      <c r="A99" s="93" t="s">
        <v>193</v>
      </c>
      <c r="B99" s="48">
        <v>320.26</v>
      </c>
      <c r="C99" s="48">
        <v>333.82</v>
      </c>
      <c r="D99" s="48">
        <v>259.55</v>
      </c>
      <c r="E99" s="48">
        <v>633080</v>
      </c>
      <c r="F99" s="48">
        <v>1540382</v>
      </c>
      <c r="G99" s="48">
        <v>1473503</v>
      </c>
      <c r="H99" s="48">
        <v>2538799</v>
      </c>
      <c r="I99" s="48">
        <v>7146772</v>
      </c>
      <c r="J99" s="48">
        <v>10109645</v>
      </c>
      <c r="K99" s="48">
        <v>14915754</v>
      </c>
      <c r="L99" s="48">
        <v>12365050</v>
      </c>
      <c r="M99" s="48">
        <v>11820800</v>
      </c>
      <c r="N99" s="48">
        <v>10403600</v>
      </c>
      <c r="O99" s="48">
        <v>11753340</v>
      </c>
      <c r="P99" s="48">
        <v>7397100</v>
      </c>
      <c r="Q99" s="48">
        <v>33914144</v>
      </c>
      <c r="R99" s="48">
        <v>49317010.42</v>
      </c>
      <c r="S99" s="48">
        <v>8341928</v>
      </c>
      <c r="T99" s="48">
        <v>13496236.14</v>
      </c>
      <c r="U99" s="48">
        <v>21002896</v>
      </c>
      <c r="V99" s="48">
        <v>24715929.05</v>
      </c>
      <c r="W99" s="48">
        <v>20711000</v>
      </c>
      <c r="X99" s="48">
        <v>24134897.71</v>
      </c>
      <c r="Y99" s="48">
        <v>27914649.84</v>
      </c>
      <c r="Z99" s="48">
        <v>32814150</v>
      </c>
      <c r="AA99" s="48">
        <v>35157955.58</v>
      </c>
      <c r="AB99" s="48">
        <v>23833176</v>
      </c>
      <c r="AC99" s="48">
        <v>23233.77</v>
      </c>
      <c r="AD99" s="48">
        <v>26840.13</v>
      </c>
      <c r="AE99" s="48">
        <v>40161.87</v>
      </c>
      <c r="AF99" s="48">
        <v>149292.01</v>
      </c>
      <c r="AG99" s="48">
        <v>130650.66</v>
      </c>
      <c r="AH99" s="48">
        <v>130331.06</v>
      </c>
      <c r="AI99" s="48">
        <v>138732.02</v>
      </c>
      <c r="AJ99" s="48">
        <v>235569.28</v>
      </c>
      <c r="AK99" s="48">
        <v>210156.63</v>
      </c>
      <c r="AL99" s="48">
        <v>246702.06</v>
      </c>
      <c r="AM99" s="48">
        <v>222562.52</v>
      </c>
      <c r="AN99" s="48">
        <v>265720.58</v>
      </c>
      <c r="AO99" s="48">
        <v>248964.55</v>
      </c>
      <c r="AP99" s="48">
        <v>280988.17</v>
      </c>
    </row>
    <row r="100" spans="1:42" ht="15">
      <c r="A100" s="93" t="s">
        <v>209</v>
      </c>
      <c r="B100" s="48">
        <v>182.42</v>
      </c>
      <c r="C100" s="48">
        <v>138.66</v>
      </c>
      <c r="D100" s="48">
        <v>136.6</v>
      </c>
      <c r="E100" s="48">
        <v>532462</v>
      </c>
      <c r="F100" s="48">
        <v>1215631</v>
      </c>
      <c r="G100" s="48">
        <v>1367477</v>
      </c>
      <c r="H100" s="48">
        <v>4143692</v>
      </c>
      <c r="I100" s="48">
        <v>2526924</v>
      </c>
      <c r="J100" s="48">
        <v>4403976</v>
      </c>
      <c r="K100" s="48">
        <v>1929171</v>
      </c>
      <c r="L100" s="48">
        <v>4966225</v>
      </c>
      <c r="M100" s="48">
        <v>3275040</v>
      </c>
      <c r="N100" s="48">
        <v>3641150</v>
      </c>
      <c r="O100" s="48">
        <v>2593450</v>
      </c>
      <c r="P100" s="48">
        <v>491400</v>
      </c>
      <c r="Q100" s="48">
        <v>11519823</v>
      </c>
      <c r="R100" s="48">
        <v>19448597.38</v>
      </c>
      <c r="S100" s="48">
        <v>5681874.07</v>
      </c>
      <c r="T100" s="48">
        <v>16364789.16</v>
      </c>
      <c r="U100" s="48">
        <v>13897312.85</v>
      </c>
      <c r="V100" s="48">
        <v>22075610.66</v>
      </c>
      <c r="W100" s="48">
        <v>8829978.25</v>
      </c>
      <c r="X100" s="48">
        <v>3707400.89</v>
      </c>
      <c r="Y100" s="48">
        <v>8213850</v>
      </c>
      <c r="Z100" s="48">
        <v>9595650</v>
      </c>
      <c r="AA100" s="48">
        <v>21709354.8</v>
      </c>
      <c r="AB100" s="48">
        <v>18105920</v>
      </c>
      <c r="AC100" s="48">
        <v>14319.9</v>
      </c>
      <c r="AD100" s="48">
        <v>13818.9</v>
      </c>
      <c r="AE100" s="48">
        <v>24741.24</v>
      </c>
      <c r="AF100" s="48">
        <v>51427.75</v>
      </c>
      <c r="AG100" s="48">
        <v>52583.64</v>
      </c>
      <c r="AH100" s="48">
        <v>42052.94</v>
      </c>
      <c r="AI100" s="48">
        <v>51452.08</v>
      </c>
      <c r="AJ100" s="48">
        <v>78220.91</v>
      </c>
      <c r="AK100" s="48">
        <v>92344.13</v>
      </c>
      <c r="AL100" s="48">
        <v>92527.91</v>
      </c>
      <c r="AM100" s="48">
        <v>122692.12</v>
      </c>
      <c r="AN100" s="48">
        <v>116876.06</v>
      </c>
      <c r="AO100" s="48">
        <v>118523.85</v>
      </c>
      <c r="AP100" s="48">
        <v>116227.42</v>
      </c>
    </row>
    <row r="101" spans="1:42" ht="15">
      <c r="A101" s="93" t="s">
        <v>186</v>
      </c>
      <c r="B101" s="48">
        <v>204.13</v>
      </c>
      <c r="C101" s="48">
        <v>50.45</v>
      </c>
      <c r="D101" s="48">
        <v>50.12</v>
      </c>
      <c r="E101" s="48">
        <v>843294</v>
      </c>
      <c r="F101" s="48">
        <v>1091272</v>
      </c>
      <c r="G101" s="48">
        <v>2697750</v>
      </c>
      <c r="H101" s="48">
        <v>5672100</v>
      </c>
      <c r="I101" s="48">
        <v>8776406</v>
      </c>
      <c r="J101" s="48">
        <v>3470000</v>
      </c>
      <c r="K101" s="48">
        <v>3477385</v>
      </c>
      <c r="L101" s="48">
        <v>13082914</v>
      </c>
      <c r="M101" s="48">
        <v>6665598</v>
      </c>
      <c r="N101" s="48">
        <v>0</v>
      </c>
      <c r="O101" s="48">
        <v>6333</v>
      </c>
      <c r="P101" s="48">
        <v>0</v>
      </c>
      <c r="Q101" s="48"/>
      <c r="R101" s="48"/>
      <c r="S101" s="48"/>
      <c r="T101" s="48"/>
      <c r="U101" s="48"/>
      <c r="V101" s="48"/>
      <c r="W101" s="48">
        <v>194400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>
        <v>4099.28</v>
      </c>
      <c r="AP101" s="48"/>
    </row>
    <row r="102" spans="1:42" ht="15">
      <c r="A102" s="93" t="s">
        <v>198</v>
      </c>
      <c r="B102" s="48">
        <v>65.84</v>
      </c>
      <c r="C102" s="48">
        <v>110.18</v>
      </c>
      <c r="D102" s="48">
        <v>66.26</v>
      </c>
      <c r="E102" s="48">
        <v>92395</v>
      </c>
      <c r="F102" s="48">
        <v>448984</v>
      </c>
      <c r="G102" s="48">
        <v>564702</v>
      </c>
      <c r="H102" s="48">
        <v>298496</v>
      </c>
      <c r="I102" s="48">
        <v>2270460</v>
      </c>
      <c r="J102" s="48">
        <v>3240735</v>
      </c>
      <c r="K102" s="48">
        <v>11540402</v>
      </c>
      <c r="L102" s="48">
        <v>10061280</v>
      </c>
      <c r="M102" s="48">
        <v>11943176</v>
      </c>
      <c r="N102" s="48">
        <v>14280200</v>
      </c>
      <c r="O102" s="48">
        <v>15192360</v>
      </c>
      <c r="P102" s="48">
        <v>5613576</v>
      </c>
      <c r="Q102" s="48">
        <v>5348398</v>
      </c>
      <c r="R102" s="48">
        <v>31122000</v>
      </c>
      <c r="S102" s="48">
        <v>5007655.72</v>
      </c>
      <c r="T102" s="48">
        <v>32203493.94</v>
      </c>
      <c r="U102" s="48">
        <v>33690981.6</v>
      </c>
      <c r="V102" s="48">
        <v>38807200</v>
      </c>
      <c r="W102" s="48">
        <v>36090000</v>
      </c>
      <c r="X102" s="48">
        <v>21618642</v>
      </c>
      <c r="Y102" s="48">
        <v>33547320</v>
      </c>
      <c r="Z102" s="48">
        <v>42294330</v>
      </c>
      <c r="AA102" s="48">
        <v>31629145</v>
      </c>
      <c r="AB102" s="48">
        <v>30785350</v>
      </c>
      <c r="AC102" s="48">
        <v>37282.23</v>
      </c>
      <c r="AD102" s="48">
        <v>62951.48</v>
      </c>
      <c r="AE102" s="48">
        <v>72961.2</v>
      </c>
      <c r="AF102" s="48">
        <v>15808.31</v>
      </c>
      <c r="AG102" s="48">
        <v>44651.13</v>
      </c>
      <c r="AH102" s="48">
        <v>69898.7</v>
      </c>
      <c r="AI102" s="48">
        <v>53641.53</v>
      </c>
      <c r="AJ102" s="48">
        <v>76674.06</v>
      </c>
      <c r="AK102" s="48">
        <v>81054.14</v>
      </c>
      <c r="AL102" s="48">
        <v>101076.48</v>
      </c>
      <c r="AM102" s="48">
        <v>102621.18</v>
      </c>
      <c r="AN102" s="48">
        <v>118499.61</v>
      </c>
      <c r="AO102" s="48">
        <v>113473.97</v>
      </c>
      <c r="AP102" s="48">
        <v>118200.86</v>
      </c>
    </row>
    <row r="103" spans="1:42" ht="15">
      <c r="A103" s="93" t="s">
        <v>181</v>
      </c>
      <c r="B103" s="48">
        <v>64.66</v>
      </c>
      <c r="C103" s="48">
        <v>44.4</v>
      </c>
      <c r="D103" s="48">
        <v>53.87</v>
      </c>
      <c r="E103" s="48">
        <v>42175</v>
      </c>
      <c r="F103" s="48">
        <v>60390</v>
      </c>
      <c r="G103" s="48">
        <v>72540</v>
      </c>
      <c r="H103" s="48">
        <v>65581</v>
      </c>
      <c r="I103" s="48">
        <v>509932</v>
      </c>
      <c r="J103" s="48">
        <v>625910</v>
      </c>
      <c r="K103" s="48">
        <v>509888</v>
      </c>
      <c r="L103" s="48">
        <v>673325</v>
      </c>
      <c r="M103" s="48">
        <v>2251395</v>
      </c>
      <c r="N103" s="48">
        <v>1789545</v>
      </c>
      <c r="O103" s="48">
        <v>699000</v>
      </c>
      <c r="P103" s="48">
        <v>513002</v>
      </c>
      <c r="Q103" s="48">
        <v>3420800</v>
      </c>
      <c r="R103" s="48">
        <v>32520000</v>
      </c>
      <c r="S103" s="48">
        <v>16964200</v>
      </c>
      <c r="T103" s="48">
        <v>15403355.9</v>
      </c>
      <c r="U103" s="48">
        <v>31428046.27</v>
      </c>
      <c r="V103" s="48">
        <v>23670047.78</v>
      </c>
      <c r="W103" s="48">
        <v>35669558.41</v>
      </c>
      <c r="X103" s="48">
        <v>19733291.03</v>
      </c>
      <c r="Y103" s="48">
        <v>37186300</v>
      </c>
      <c r="Z103" s="48">
        <v>49094820</v>
      </c>
      <c r="AA103" s="48">
        <v>29163900</v>
      </c>
      <c r="AB103" s="48">
        <v>16916600</v>
      </c>
      <c r="AC103" s="48">
        <v>36781.3</v>
      </c>
      <c r="AD103" s="48">
        <v>41346</v>
      </c>
      <c r="AE103" s="48">
        <v>61567.4</v>
      </c>
      <c r="AF103" s="48">
        <v>50282.4</v>
      </c>
      <c r="AG103" s="48">
        <v>70651.73</v>
      </c>
      <c r="AH103" s="48">
        <v>58786.56</v>
      </c>
      <c r="AI103" s="48">
        <v>59006.52</v>
      </c>
      <c r="AJ103" s="48">
        <v>72608.54</v>
      </c>
      <c r="AK103" s="48">
        <v>59942.96</v>
      </c>
      <c r="AL103" s="48">
        <v>60682.6</v>
      </c>
      <c r="AM103" s="48">
        <v>58513.05</v>
      </c>
      <c r="AN103" s="48">
        <v>64694.27</v>
      </c>
      <c r="AO103" s="48">
        <v>63653.22</v>
      </c>
      <c r="AP103" s="48">
        <v>65565.11</v>
      </c>
    </row>
    <row r="104" spans="1:42" ht="15">
      <c r="A104" s="93" t="s">
        <v>194</v>
      </c>
      <c r="B104" s="48">
        <v>27.77</v>
      </c>
      <c r="C104" s="48">
        <v>13.14</v>
      </c>
      <c r="D104" s="48">
        <v>5.44</v>
      </c>
      <c r="E104" s="48">
        <v>22356</v>
      </c>
      <c r="F104" s="48">
        <v>123523</v>
      </c>
      <c r="G104" s="48">
        <v>54010</v>
      </c>
      <c r="H104" s="48">
        <v>95835</v>
      </c>
      <c r="I104" s="48">
        <v>457800</v>
      </c>
      <c r="J104" s="48">
        <v>837580</v>
      </c>
      <c r="K104" s="48">
        <v>690027</v>
      </c>
      <c r="L104" s="48">
        <v>4236300</v>
      </c>
      <c r="M104" s="48">
        <v>1833500</v>
      </c>
      <c r="N104" s="48">
        <v>3129000</v>
      </c>
      <c r="O104" s="48">
        <v>2021200</v>
      </c>
      <c r="P104" s="48">
        <v>270000</v>
      </c>
      <c r="Q104" s="48">
        <v>1610233</v>
      </c>
      <c r="R104" s="48">
        <v>6015992</v>
      </c>
      <c r="S104" s="48">
        <v>4462499.6</v>
      </c>
      <c r="T104" s="48">
        <v>632599.5</v>
      </c>
      <c r="U104" s="48">
        <v>2527000</v>
      </c>
      <c r="V104" s="48">
        <v>2729001.88</v>
      </c>
      <c r="W104" s="48">
        <v>2744800</v>
      </c>
      <c r="X104" s="48">
        <v>2184000</v>
      </c>
      <c r="Y104" s="48">
        <v>3544000</v>
      </c>
      <c r="Z104" s="48">
        <v>6346500</v>
      </c>
      <c r="AA104" s="48">
        <v>2175000</v>
      </c>
      <c r="AB104" s="48">
        <v>3240000</v>
      </c>
      <c r="AC104" s="48">
        <v>4400</v>
      </c>
      <c r="AD104" s="48">
        <v>7462.9</v>
      </c>
      <c r="AE104" s="48">
        <v>18607.7</v>
      </c>
      <c r="AF104" s="48">
        <v>32687.76</v>
      </c>
      <c r="AG104" s="48">
        <v>18054.3</v>
      </c>
      <c r="AH104" s="48">
        <v>8676.93</v>
      </c>
      <c r="AI104" s="48">
        <v>16007.68</v>
      </c>
      <c r="AJ104" s="48">
        <v>22658.8</v>
      </c>
      <c r="AK104" s="48">
        <v>20479.57</v>
      </c>
      <c r="AL104" s="48">
        <v>12335.09</v>
      </c>
      <c r="AM104" s="48">
        <v>10859.62</v>
      </c>
      <c r="AN104" s="48">
        <v>10066.32</v>
      </c>
      <c r="AO104" s="48">
        <v>12658.72</v>
      </c>
      <c r="AP104" s="48">
        <v>11824.68</v>
      </c>
    </row>
    <row r="105" spans="1:42" ht="15">
      <c r="A105" s="93" t="s">
        <v>205</v>
      </c>
      <c r="B105" s="48">
        <v>26.01</v>
      </c>
      <c r="C105" s="48">
        <v>16.59</v>
      </c>
      <c r="D105" s="48">
        <v>0.15</v>
      </c>
      <c r="E105" s="48">
        <v>21547</v>
      </c>
      <c r="F105" s="48">
        <v>33600</v>
      </c>
      <c r="G105" s="48">
        <v>66915</v>
      </c>
      <c r="H105" s="48">
        <v>20900</v>
      </c>
      <c r="I105" s="48">
        <v>41000</v>
      </c>
      <c r="J105" s="48">
        <v>243500</v>
      </c>
      <c r="K105" s="48">
        <v>399307</v>
      </c>
      <c r="L105" s="48">
        <v>357500</v>
      </c>
      <c r="M105" s="48">
        <v>408000</v>
      </c>
      <c r="N105" s="48">
        <v>627500</v>
      </c>
      <c r="O105" s="48">
        <v>340875</v>
      </c>
      <c r="P105" s="48">
        <v>275000</v>
      </c>
      <c r="Q105" s="48">
        <v>792000</v>
      </c>
      <c r="R105" s="48">
        <v>1200000</v>
      </c>
      <c r="S105" s="48">
        <v>192000</v>
      </c>
      <c r="T105" s="48">
        <v>199290</v>
      </c>
      <c r="U105" s="48">
        <v>258724.08</v>
      </c>
      <c r="V105" s="48">
        <v>179298</v>
      </c>
      <c r="W105" s="48">
        <v>170450</v>
      </c>
      <c r="X105" s="48">
        <v>30000</v>
      </c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>
        <v>1276.8</v>
      </c>
      <c r="AM105" s="48">
        <v>1188</v>
      </c>
      <c r="AN105" s="48">
        <v>1342</v>
      </c>
      <c r="AO105" s="48">
        <v>1117.17</v>
      </c>
      <c r="AP105" s="48">
        <v>1398.72</v>
      </c>
    </row>
    <row r="106" spans="1:42" ht="15">
      <c r="A106" s="93" t="s">
        <v>184</v>
      </c>
      <c r="B106" s="48">
        <v>19.6</v>
      </c>
      <c r="C106" s="48">
        <v>2.89</v>
      </c>
      <c r="D106" s="48">
        <v>0.4</v>
      </c>
      <c r="E106" s="48">
        <v>9091</v>
      </c>
      <c r="F106" s="48">
        <v>25559</v>
      </c>
      <c r="G106" s="48">
        <v>30227</v>
      </c>
      <c r="H106" s="48">
        <v>13224</v>
      </c>
      <c r="I106" s="48">
        <v>16766</v>
      </c>
      <c r="J106" s="48">
        <v>83696</v>
      </c>
      <c r="K106" s="48">
        <v>60253</v>
      </c>
      <c r="L106" s="48">
        <v>276835</v>
      </c>
      <c r="M106" s="48">
        <v>109157</v>
      </c>
      <c r="N106" s="48">
        <v>53500</v>
      </c>
      <c r="O106" s="48">
        <v>24000</v>
      </c>
      <c r="P106" s="48"/>
      <c r="Q106" s="48">
        <v>111181</v>
      </c>
      <c r="R106" s="48">
        <v>178321.84</v>
      </c>
      <c r="S106" s="48">
        <v>524321.86</v>
      </c>
      <c r="T106" s="48">
        <v>257113.36</v>
      </c>
      <c r="U106" s="48">
        <v>147136</v>
      </c>
      <c r="V106" s="48">
        <v>392000</v>
      </c>
      <c r="W106" s="48">
        <v>339700</v>
      </c>
      <c r="X106" s="48">
        <v>120000</v>
      </c>
      <c r="Y106" s="48">
        <v>112500</v>
      </c>
      <c r="Z106" s="48">
        <v>14400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>
        <v>40</v>
      </c>
      <c r="AK106" s="48">
        <v>374.27</v>
      </c>
      <c r="AL106" s="48">
        <v>217.55</v>
      </c>
      <c r="AM106" s="48">
        <v>506.4</v>
      </c>
      <c r="AN106" s="48">
        <v>1437.94</v>
      </c>
      <c r="AO106" s="48"/>
      <c r="AP106" s="48"/>
    </row>
    <row r="107" spans="1:42" ht="15">
      <c r="A107" s="93" t="s">
        <v>13</v>
      </c>
      <c r="B107" s="48">
        <v>11.28</v>
      </c>
      <c r="C107" s="48">
        <v>8.24</v>
      </c>
      <c r="D107" s="48">
        <v>29.16</v>
      </c>
      <c r="E107" s="48">
        <v>13750</v>
      </c>
      <c r="F107" s="48">
        <v>29810</v>
      </c>
      <c r="G107" s="48">
        <v>47100</v>
      </c>
      <c r="H107" s="48">
        <v>6364</v>
      </c>
      <c r="I107" s="48">
        <v>1802</v>
      </c>
      <c r="J107" s="48">
        <v>3600</v>
      </c>
      <c r="K107" s="48">
        <v>2709</v>
      </c>
      <c r="L107" s="48">
        <v>1420</v>
      </c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1:42" ht="15">
      <c r="A108" s="93" t="s">
        <v>182</v>
      </c>
      <c r="B108" s="48">
        <v>9.6</v>
      </c>
      <c r="C108" s="48">
        <v>0.27</v>
      </c>
      <c r="D108" s="48">
        <v>0.07</v>
      </c>
      <c r="E108" s="48">
        <v>30</v>
      </c>
      <c r="F108" s="48">
        <v>4249</v>
      </c>
      <c r="G108" s="48">
        <v>8505</v>
      </c>
      <c r="H108" s="48">
        <v>5500</v>
      </c>
      <c r="I108" s="48">
        <v>75208</v>
      </c>
      <c r="J108" s="48">
        <v>129947</v>
      </c>
      <c r="K108" s="48">
        <v>204530</v>
      </c>
      <c r="L108" s="48">
        <v>56950</v>
      </c>
      <c r="M108" s="48">
        <v>420500</v>
      </c>
      <c r="N108" s="48">
        <v>296400</v>
      </c>
      <c r="O108" s="48">
        <v>156288</v>
      </c>
      <c r="P108" s="48">
        <v>67500</v>
      </c>
      <c r="Q108" s="48">
        <v>86125</v>
      </c>
      <c r="R108" s="48">
        <v>918101.76</v>
      </c>
      <c r="S108" s="48">
        <v>1141000</v>
      </c>
      <c r="T108" s="48">
        <v>925500.4</v>
      </c>
      <c r="U108" s="48">
        <v>954005.76</v>
      </c>
      <c r="V108" s="48">
        <v>1481358</v>
      </c>
      <c r="W108" s="48">
        <v>1962700</v>
      </c>
      <c r="X108" s="48">
        <v>2802795.36</v>
      </c>
      <c r="Y108" s="48">
        <v>1843110</v>
      </c>
      <c r="Z108" s="48">
        <v>1137860</v>
      </c>
      <c r="AA108" s="48">
        <v>1362155</v>
      </c>
      <c r="AB108" s="48">
        <v>2133625</v>
      </c>
      <c r="AC108" s="48">
        <v>2203.9</v>
      </c>
      <c r="AD108" s="48">
        <v>1903.72</v>
      </c>
      <c r="AE108" s="48">
        <v>2988.1</v>
      </c>
      <c r="AF108" s="48">
        <v>3148.64</v>
      </c>
      <c r="AG108" s="48">
        <v>3611.23</v>
      </c>
      <c r="AH108" s="48">
        <v>3551.52</v>
      </c>
      <c r="AI108" s="48">
        <v>8752.67</v>
      </c>
      <c r="AJ108" s="48">
        <v>8900.13</v>
      </c>
      <c r="AK108" s="48">
        <v>9296.06</v>
      </c>
      <c r="AL108" s="48">
        <v>11950.84</v>
      </c>
      <c r="AM108" s="48">
        <v>14336.95</v>
      </c>
      <c r="AN108" s="48">
        <v>14096.23</v>
      </c>
      <c r="AO108" s="48">
        <v>5937.44</v>
      </c>
      <c r="AP108" s="48">
        <v>9896.04</v>
      </c>
    </row>
    <row r="109" spans="1:42" ht="15">
      <c r="A109" s="93" t="s">
        <v>189</v>
      </c>
      <c r="B109" s="48">
        <v>7.12</v>
      </c>
      <c r="C109" s="48">
        <v>1.32</v>
      </c>
      <c r="D109" s="48">
        <v>0.33</v>
      </c>
      <c r="E109" s="48">
        <v>1056</v>
      </c>
      <c r="F109" s="48">
        <v>2640</v>
      </c>
      <c r="G109" s="48">
        <v>1270</v>
      </c>
      <c r="H109" s="48">
        <v>2438</v>
      </c>
      <c r="I109" s="48">
        <v>10500</v>
      </c>
      <c r="J109" s="48">
        <v>15972</v>
      </c>
      <c r="K109" s="48">
        <v>15170</v>
      </c>
      <c r="L109" s="48">
        <v>7200</v>
      </c>
      <c r="M109" s="48">
        <v>1200</v>
      </c>
      <c r="N109" s="48"/>
      <c r="O109" s="48">
        <v>0</v>
      </c>
      <c r="P109" s="48">
        <v>43700</v>
      </c>
      <c r="Q109" s="48">
        <v>358078</v>
      </c>
      <c r="R109" s="48">
        <v>1760413.14</v>
      </c>
      <c r="S109" s="48">
        <v>202999.99</v>
      </c>
      <c r="T109" s="48">
        <v>78000.06</v>
      </c>
      <c r="U109" s="48">
        <v>51313.99</v>
      </c>
      <c r="V109" s="48">
        <v>164400</v>
      </c>
      <c r="W109" s="48">
        <v>171000</v>
      </c>
      <c r="X109" s="48">
        <v>42700</v>
      </c>
      <c r="Y109" s="48">
        <v>30000</v>
      </c>
      <c r="Z109" s="48"/>
      <c r="AA109" s="48">
        <v>24000</v>
      </c>
      <c r="AB109" s="48">
        <v>68000</v>
      </c>
      <c r="AC109" s="48"/>
      <c r="AD109" s="48"/>
      <c r="AE109" s="48"/>
      <c r="AF109" s="48">
        <v>18</v>
      </c>
      <c r="AG109" s="48">
        <v>0</v>
      </c>
      <c r="AH109" s="48">
        <v>22.5</v>
      </c>
      <c r="AI109" s="48">
        <v>0</v>
      </c>
      <c r="AJ109" s="48"/>
      <c r="AK109" s="48">
        <v>613.8</v>
      </c>
      <c r="AL109" s="48">
        <v>697.37</v>
      </c>
      <c r="AM109" s="48">
        <v>1295.23</v>
      </c>
      <c r="AN109" s="48">
        <v>114.77</v>
      </c>
      <c r="AO109" s="48">
        <v>228.02</v>
      </c>
      <c r="AP109" s="48">
        <v>64.12</v>
      </c>
    </row>
    <row r="110" spans="1:42" ht="15">
      <c r="A110" s="93" t="s">
        <v>179</v>
      </c>
      <c r="B110" s="48">
        <v>3.3</v>
      </c>
      <c r="C110" s="48">
        <v>2.12</v>
      </c>
      <c r="D110" s="48">
        <v>0.75</v>
      </c>
      <c r="E110" s="48">
        <v>14988</v>
      </c>
      <c r="F110" s="48">
        <v>21182</v>
      </c>
      <c r="G110" s="48">
        <v>3715</v>
      </c>
      <c r="H110" s="48">
        <v>9201</v>
      </c>
      <c r="I110" s="48">
        <v>106036</v>
      </c>
      <c r="J110" s="48">
        <v>269338</v>
      </c>
      <c r="K110" s="48">
        <v>14682141</v>
      </c>
      <c r="L110" s="48">
        <v>384800</v>
      </c>
      <c r="M110" s="48">
        <v>358500</v>
      </c>
      <c r="N110" s="48">
        <v>66050</v>
      </c>
      <c r="O110" s="48">
        <v>30000</v>
      </c>
      <c r="P110" s="48"/>
      <c r="Q110" s="48">
        <v>5400</v>
      </c>
      <c r="R110" s="48">
        <v>504000</v>
      </c>
      <c r="S110" s="48">
        <v>102800.13</v>
      </c>
      <c r="T110" s="48">
        <v>118500.08</v>
      </c>
      <c r="U110" s="48">
        <v>143801.32</v>
      </c>
      <c r="V110" s="48">
        <v>25000</v>
      </c>
      <c r="W110" s="48">
        <v>193000</v>
      </c>
      <c r="X110" s="48">
        <v>84000.03</v>
      </c>
      <c r="Y110" s="48">
        <v>12000</v>
      </c>
      <c r="Z110" s="48">
        <v>6000</v>
      </c>
      <c r="AA110" s="48">
        <v>35000</v>
      </c>
      <c r="AB110" s="48">
        <v>70000</v>
      </c>
      <c r="AC110" s="48">
        <v>75</v>
      </c>
      <c r="AD110" s="48">
        <v>27</v>
      </c>
      <c r="AE110" s="48"/>
      <c r="AF110" s="48">
        <v>93.1</v>
      </c>
      <c r="AG110" s="48">
        <v>56.55</v>
      </c>
      <c r="AH110" s="48">
        <v>2518.5</v>
      </c>
      <c r="AI110" s="48"/>
      <c r="AJ110" s="48">
        <v>1035.5</v>
      </c>
      <c r="AK110" s="48">
        <v>1451.92</v>
      </c>
      <c r="AL110" s="48">
        <v>3057.71</v>
      </c>
      <c r="AM110" s="48">
        <v>2079.47</v>
      </c>
      <c r="AN110" s="48">
        <v>3556.12</v>
      </c>
      <c r="AO110" s="48">
        <v>8179.99</v>
      </c>
      <c r="AP110" s="48">
        <v>14406.64</v>
      </c>
    </row>
    <row r="111" spans="1:42" ht="15">
      <c r="A111" s="93" t="s">
        <v>187</v>
      </c>
      <c r="B111" s="48">
        <v>0.61</v>
      </c>
      <c r="C111" s="48">
        <v>0.34</v>
      </c>
      <c r="D111" s="48">
        <v>0.28</v>
      </c>
      <c r="E111" s="48">
        <v>617</v>
      </c>
      <c r="F111" s="48">
        <v>6400</v>
      </c>
      <c r="G111" s="48">
        <v>6300</v>
      </c>
      <c r="H111" s="48">
        <v>2490</v>
      </c>
      <c r="I111" s="48">
        <v>0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>
        <v>4000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1:42" ht="15">
      <c r="A112" s="93" t="s">
        <v>196</v>
      </c>
      <c r="B112" s="48">
        <v>0.07</v>
      </c>
      <c r="C112" s="48">
        <v>0.03</v>
      </c>
      <c r="D112" s="48"/>
      <c r="E112" s="48">
        <v>220</v>
      </c>
      <c r="F112" s="48">
        <v>300</v>
      </c>
      <c r="G112" s="48"/>
      <c r="H112" s="48">
        <v>12450</v>
      </c>
      <c r="I112" s="48"/>
      <c r="J112" s="48"/>
      <c r="K112" s="48"/>
      <c r="L112" s="48"/>
      <c r="M112" s="48">
        <v>101600</v>
      </c>
      <c r="N112" s="48"/>
      <c r="O112" s="48">
        <v>7500</v>
      </c>
      <c r="P112" s="48">
        <v>21380</v>
      </c>
      <c r="Q112" s="48">
        <v>11000</v>
      </c>
      <c r="R112" s="48"/>
      <c r="S112" s="48">
        <v>5000</v>
      </c>
      <c r="T112" s="48">
        <v>20000</v>
      </c>
      <c r="U112" s="48">
        <v>115000</v>
      </c>
      <c r="V112" s="48">
        <v>75020</v>
      </c>
      <c r="W112" s="48">
        <v>1575</v>
      </c>
      <c r="X112" s="48">
        <v>4275</v>
      </c>
      <c r="Y112" s="48">
        <v>10610</v>
      </c>
      <c r="Z112" s="48"/>
      <c r="AA112" s="48">
        <v>8420</v>
      </c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1:42" ht="15">
      <c r="A113" s="93" t="s">
        <v>188</v>
      </c>
      <c r="B113" s="48">
        <v>0.01</v>
      </c>
      <c r="C113" s="48">
        <v>0.01</v>
      </c>
      <c r="D113" s="48"/>
      <c r="E113" s="48"/>
      <c r="F113" s="48">
        <v>771</v>
      </c>
      <c r="G113" s="48">
        <v>91</v>
      </c>
      <c r="H113" s="48">
        <v>150</v>
      </c>
      <c r="I113" s="48"/>
      <c r="J113" s="48"/>
      <c r="K113" s="48"/>
      <c r="L113" s="48"/>
      <c r="M113" s="48"/>
      <c r="N113" s="48"/>
      <c r="O113" s="48">
        <v>2200</v>
      </c>
      <c r="P113" s="48"/>
      <c r="Q113" s="48">
        <v>4000</v>
      </c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1:42" ht="15">
      <c r="A114" s="93" t="s">
        <v>210</v>
      </c>
      <c r="B114" s="48">
        <v>0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1:42" ht="15">
      <c r="A115" s="98" t="s">
        <v>190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>
        <v>1161.6</v>
      </c>
      <c r="AF115" s="97"/>
      <c r="AG115" s="97"/>
      <c r="AH115" s="97"/>
      <c r="AI115" s="97"/>
      <c r="AJ115" s="97"/>
      <c r="AK115" s="97"/>
      <c r="AL115" s="97">
        <v>81.48</v>
      </c>
      <c r="AM115" s="97"/>
      <c r="AN115" s="97"/>
      <c r="AO115" s="97"/>
      <c r="AP115" s="97"/>
    </row>
    <row r="116" spans="1:42" s="100" customFormat="1" ht="15">
      <c r="A116" s="93" t="s">
        <v>180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>
        <v>667.8</v>
      </c>
    </row>
    <row r="117" ht="15">
      <c r="A117" s="6"/>
    </row>
    <row r="118" ht="15">
      <c r="A118" s="6" t="s">
        <v>176</v>
      </c>
    </row>
    <row r="119" spans="1:42" ht="15">
      <c r="A119" s="93" t="s">
        <v>178</v>
      </c>
      <c r="B119" s="88">
        <v>1980</v>
      </c>
      <c r="C119" s="88">
        <v>1981</v>
      </c>
      <c r="D119" s="88">
        <v>1982</v>
      </c>
      <c r="E119" s="88">
        <v>1983</v>
      </c>
      <c r="F119" s="88">
        <v>1984</v>
      </c>
      <c r="G119" s="88">
        <v>1985</v>
      </c>
      <c r="H119" s="88">
        <v>1986</v>
      </c>
      <c r="I119" s="88">
        <v>1987</v>
      </c>
      <c r="J119" s="88">
        <v>1988</v>
      </c>
      <c r="K119" s="88">
        <v>1989</v>
      </c>
      <c r="L119" s="88">
        <v>1990</v>
      </c>
      <c r="M119" s="88">
        <v>1991</v>
      </c>
      <c r="N119" s="88">
        <v>1992</v>
      </c>
      <c r="O119" s="88">
        <v>1993</v>
      </c>
      <c r="P119" s="88">
        <v>1994</v>
      </c>
      <c r="Q119" s="88">
        <v>1995</v>
      </c>
      <c r="R119" s="88">
        <v>1996</v>
      </c>
      <c r="S119" s="88">
        <v>1997</v>
      </c>
      <c r="T119" s="88">
        <v>1998</v>
      </c>
      <c r="U119" s="88">
        <v>1999</v>
      </c>
      <c r="V119" s="88">
        <v>2000</v>
      </c>
      <c r="W119" s="88">
        <v>2001</v>
      </c>
      <c r="X119" s="88">
        <v>2002</v>
      </c>
      <c r="Y119" s="88">
        <v>2003</v>
      </c>
      <c r="Z119" s="88">
        <v>2004</v>
      </c>
      <c r="AA119" s="88">
        <v>2005</v>
      </c>
      <c r="AB119" s="88">
        <v>2006</v>
      </c>
      <c r="AC119" s="88">
        <v>2007</v>
      </c>
      <c r="AD119" s="88">
        <v>2008</v>
      </c>
      <c r="AE119" s="88">
        <v>2009</v>
      </c>
      <c r="AF119" s="88">
        <v>2010</v>
      </c>
      <c r="AG119" s="88">
        <v>2011</v>
      </c>
      <c r="AH119" s="88">
        <v>2012</v>
      </c>
      <c r="AI119" s="88">
        <v>2013</v>
      </c>
      <c r="AJ119" s="88">
        <v>2014</v>
      </c>
      <c r="AK119" s="88">
        <v>2015</v>
      </c>
      <c r="AL119" s="88">
        <v>2016</v>
      </c>
      <c r="AM119" s="88">
        <v>2017</v>
      </c>
      <c r="AN119" s="88">
        <v>2018</v>
      </c>
      <c r="AO119" s="88">
        <v>2019</v>
      </c>
      <c r="AP119" s="88">
        <v>2020</v>
      </c>
    </row>
    <row r="120" spans="1:42" ht="15">
      <c r="A120" s="93" t="s">
        <v>201</v>
      </c>
      <c r="B120" s="44">
        <v>0.39</v>
      </c>
      <c r="C120" s="44">
        <v>0.38</v>
      </c>
      <c r="D120" s="44">
        <v>0.21</v>
      </c>
      <c r="E120" s="44">
        <v>0.334</v>
      </c>
      <c r="F120" s="44">
        <v>0.288</v>
      </c>
      <c r="G120" s="44">
        <v>0.274</v>
      </c>
      <c r="H120" s="44">
        <v>0.296</v>
      </c>
      <c r="I120" s="44">
        <v>0.499</v>
      </c>
      <c r="J120" s="44">
        <v>0.212</v>
      </c>
      <c r="K120" s="44">
        <v>0.183</v>
      </c>
      <c r="L120" s="44">
        <v>0.51</v>
      </c>
      <c r="M120" s="44">
        <v>0.41</v>
      </c>
      <c r="N120" s="44">
        <v>0.419</v>
      </c>
      <c r="O120" s="44">
        <v>0.584</v>
      </c>
      <c r="P120" s="44">
        <v>0.438</v>
      </c>
      <c r="Q120" s="44">
        <v>0.513</v>
      </c>
      <c r="R120" s="44">
        <v>0.576</v>
      </c>
      <c r="S120" s="44">
        <v>0.504</v>
      </c>
      <c r="T120" s="44">
        <v>0.467</v>
      </c>
      <c r="U120" s="44">
        <v>0.56</v>
      </c>
      <c r="V120" s="44">
        <v>0.56</v>
      </c>
      <c r="W120" s="44">
        <v>0.62</v>
      </c>
      <c r="X120" s="44">
        <v>0.46</v>
      </c>
      <c r="Y120" s="44">
        <v>0.53</v>
      </c>
      <c r="Z120" s="44">
        <v>0.61</v>
      </c>
      <c r="AA120" s="44">
        <v>0.37</v>
      </c>
      <c r="AB120" s="44">
        <v>0.57</v>
      </c>
      <c r="AC120" s="44">
        <v>0.58</v>
      </c>
      <c r="AD120" s="44">
        <v>0.66</v>
      </c>
      <c r="AE120" s="44">
        <v>0.47</v>
      </c>
      <c r="AF120" s="44">
        <v>0.33</v>
      </c>
      <c r="AG120" s="44">
        <v>0.4</v>
      </c>
      <c r="AH120" s="44">
        <v>0.78</v>
      </c>
      <c r="AI120" s="44">
        <v>0.65</v>
      </c>
      <c r="AJ120" s="44">
        <v>0.66</v>
      </c>
      <c r="AK120" s="44">
        <v>0.66</v>
      </c>
      <c r="AL120" s="44">
        <v>0.61</v>
      </c>
      <c r="AM120" s="44">
        <v>0.71</v>
      </c>
      <c r="AN120" s="44">
        <v>0.71</v>
      </c>
      <c r="AO120" s="44">
        <v>0.71</v>
      </c>
      <c r="AP120" s="44">
        <v>0.55</v>
      </c>
    </row>
    <row r="121" spans="1:42" ht="15">
      <c r="A121" s="93" t="s">
        <v>202</v>
      </c>
      <c r="B121" s="44">
        <v>0.67</v>
      </c>
      <c r="C121" s="44">
        <v>0.54</v>
      </c>
      <c r="D121" s="44">
        <v>0.8</v>
      </c>
      <c r="E121" s="44">
        <v>0.628</v>
      </c>
      <c r="F121" s="44">
        <v>0.534</v>
      </c>
      <c r="G121" s="44">
        <v>0.735</v>
      </c>
      <c r="H121" s="44">
        <v>0.665</v>
      </c>
      <c r="I121" s="44">
        <v>0.548</v>
      </c>
      <c r="J121" s="44">
        <v>0.661</v>
      </c>
      <c r="K121" s="44">
        <v>0.466</v>
      </c>
      <c r="L121" s="44">
        <v>0.514</v>
      </c>
      <c r="M121" s="44">
        <v>0.598</v>
      </c>
      <c r="N121" s="44">
        <v>0.546</v>
      </c>
      <c r="O121" s="44">
        <v>0.625</v>
      </c>
      <c r="P121" s="44">
        <v>0.316</v>
      </c>
      <c r="Q121" s="44">
        <v>0.47</v>
      </c>
      <c r="R121" s="44">
        <v>0.425</v>
      </c>
      <c r="S121" s="44">
        <v>0.387</v>
      </c>
      <c r="T121" s="44">
        <v>0.628</v>
      </c>
      <c r="U121" s="44">
        <v>0.32</v>
      </c>
      <c r="V121" s="44">
        <v>0.43</v>
      </c>
      <c r="W121" s="44">
        <v>0.36</v>
      </c>
      <c r="X121" s="44">
        <v>0.25</v>
      </c>
      <c r="Y121" s="44">
        <v>0.45</v>
      </c>
      <c r="Z121" s="44">
        <v>0.55</v>
      </c>
      <c r="AA121" s="44">
        <v>0.15</v>
      </c>
      <c r="AB121" s="44">
        <v>0.2</v>
      </c>
      <c r="AC121" s="44">
        <v>0.5</v>
      </c>
      <c r="AD121" s="44">
        <v>0.3</v>
      </c>
      <c r="AE121" s="44">
        <v>0.28</v>
      </c>
      <c r="AF121" s="44">
        <v>0.21</v>
      </c>
      <c r="AG121" s="44">
        <v>0.49</v>
      </c>
      <c r="AH121" s="44">
        <v>0.5</v>
      </c>
      <c r="AI121" s="44">
        <v>0.53</v>
      </c>
      <c r="AJ121" s="44">
        <v>0.55</v>
      </c>
      <c r="AK121" s="44">
        <v>0.57</v>
      </c>
      <c r="AL121" s="44">
        <v>0.46</v>
      </c>
      <c r="AM121" s="44">
        <v>0.31</v>
      </c>
      <c r="AN121" s="44">
        <v>0.32</v>
      </c>
      <c r="AO121" s="44">
        <v>0.59</v>
      </c>
      <c r="AP121" s="44">
        <v>0.6</v>
      </c>
    </row>
    <row r="122" spans="1:42" ht="15">
      <c r="A122" s="93" t="s">
        <v>193</v>
      </c>
      <c r="B122" s="44">
        <v>0.54</v>
      </c>
      <c r="C122" s="44">
        <v>0.57</v>
      </c>
      <c r="D122" s="44">
        <v>0.36</v>
      </c>
      <c r="E122" s="44">
        <v>0.456</v>
      </c>
      <c r="F122" s="44">
        <v>0.549</v>
      </c>
      <c r="G122" s="44">
        <v>0.444</v>
      </c>
      <c r="H122" s="44">
        <v>0.496</v>
      </c>
      <c r="I122" s="44">
        <v>0.475</v>
      </c>
      <c r="J122" s="44">
        <v>0.483</v>
      </c>
      <c r="K122" s="44">
        <v>0.7</v>
      </c>
      <c r="L122" s="44">
        <v>0.557</v>
      </c>
      <c r="M122" s="44">
        <v>0.599</v>
      </c>
      <c r="N122" s="44">
        <v>0.583</v>
      </c>
      <c r="O122" s="44">
        <v>0.716</v>
      </c>
      <c r="P122" s="44">
        <v>0.58</v>
      </c>
      <c r="Q122" s="44">
        <v>0.678</v>
      </c>
      <c r="R122" s="44">
        <v>0.604</v>
      </c>
      <c r="S122" s="44">
        <v>0.614</v>
      </c>
      <c r="T122" s="44">
        <v>0.563</v>
      </c>
      <c r="U122" s="44">
        <v>0.88</v>
      </c>
      <c r="V122" s="44">
        <v>0.66</v>
      </c>
      <c r="W122" s="44">
        <v>0.68</v>
      </c>
      <c r="X122" s="44">
        <v>0.68</v>
      </c>
      <c r="Y122" s="44">
        <v>0.7</v>
      </c>
      <c r="Z122" s="44">
        <v>0.71</v>
      </c>
      <c r="AA122" s="44">
        <v>0.86</v>
      </c>
      <c r="AB122" s="44">
        <v>0.82</v>
      </c>
      <c r="AC122" s="44">
        <v>0.78</v>
      </c>
      <c r="AD122" s="44">
        <v>0.79</v>
      </c>
      <c r="AE122" s="44">
        <v>0.77</v>
      </c>
      <c r="AF122" s="44">
        <v>0.84</v>
      </c>
      <c r="AG122" s="44">
        <v>0.8</v>
      </c>
      <c r="AH122" s="44">
        <v>0.8</v>
      </c>
      <c r="AI122" s="44">
        <v>0.79</v>
      </c>
      <c r="AJ122" s="44">
        <v>0.83</v>
      </c>
      <c r="AK122" s="44">
        <v>0.74</v>
      </c>
      <c r="AL122" s="44">
        <v>0.85</v>
      </c>
      <c r="AM122" s="44">
        <v>0.88</v>
      </c>
      <c r="AN122" s="44">
        <v>0.89</v>
      </c>
      <c r="AO122" s="44">
        <v>0.85</v>
      </c>
      <c r="AP122" s="44">
        <v>0.9</v>
      </c>
    </row>
    <row r="123" spans="1:42" ht="15">
      <c r="A123" s="93" t="s">
        <v>209</v>
      </c>
      <c r="B123" s="44">
        <v>0.36</v>
      </c>
      <c r="C123" s="44">
        <v>0.35</v>
      </c>
      <c r="D123" s="44">
        <v>0.22</v>
      </c>
      <c r="E123" s="44">
        <v>0.296</v>
      </c>
      <c r="F123" s="44">
        <v>0.298</v>
      </c>
      <c r="G123" s="44">
        <v>0.309</v>
      </c>
      <c r="H123" s="44">
        <v>0.398</v>
      </c>
      <c r="I123" s="44">
        <v>0.273</v>
      </c>
      <c r="J123" s="44">
        <v>0.238</v>
      </c>
      <c r="K123" s="44">
        <v>0.301</v>
      </c>
      <c r="L123" s="44">
        <v>0.366</v>
      </c>
      <c r="M123" s="44">
        <v>0.467</v>
      </c>
      <c r="N123" s="44">
        <v>0.575</v>
      </c>
      <c r="O123" s="44">
        <v>0.554</v>
      </c>
      <c r="P123" s="44">
        <v>0.485</v>
      </c>
      <c r="Q123" s="44">
        <v>0.644</v>
      </c>
      <c r="R123" s="44">
        <v>0.542</v>
      </c>
      <c r="S123" s="44">
        <v>0.418</v>
      </c>
      <c r="T123" s="44">
        <v>0.587</v>
      </c>
      <c r="U123" s="44">
        <v>0.5</v>
      </c>
      <c r="V123" s="44">
        <v>0.6</v>
      </c>
      <c r="W123" s="44">
        <v>0.55</v>
      </c>
      <c r="X123" s="44">
        <v>0.49</v>
      </c>
      <c r="Y123" s="44">
        <v>0.48</v>
      </c>
      <c r="Z123" s="44">
        <v>0.45</v>
      </c>
      <c r="AA123" s="44">
        <v>0.59</v>
      </c>
      <c r="AB123" s="44">
        <v>0.55</v>
      </c>
      <c r="AC123" s="44">
        <v>0.49</v>
      </c>
      <c r="AD123" s="44">
        <v>0.51</v>
      </c>
      <c r="AE123" s="44">
        <v>1.05</v>
      </c>
      <c r="AF123" s="44">
        <v>0.71</v>
      </c>
      <c r="AG123" s="44">
        <v>0.88</v>
      </c>
      <c r="AH123" s="44">
        <v>0.75</v>
      </c>
      <c r="AI123" s="44">
        <v>0.66</v>
      </c>
      <c r="AJ123" s="44">
        <v>0.71</v>
      </c>
      <c r="AK123" s="44">
        <v>0.62</v>
      </c>
      <c r="AL123" s="44">
        <v>0.68</v>
      </c>
      <c r="AM123" s="44">
        <v>0.73</v>
      </c>
      <c r="AN123" s="44">
        <v>0.69</v>
      </c>
      <c r="AO123" s="44">
        <v>0.66</v>
      </c>
      <c r="AP123" s="44">
        <v>0.65</v>
      </c>
    </row>
    <row r="124" spans="1:42" ht="15">
      <c r="A124" s="93" t="s">
        <v>186</v>
      </c>
      <c r="B124" s="44">
        <v>1.47</v>
      </c>
      <c r="C124" s="44">
        <v>1.04</v>
      </c>
      <c r="D124" s="44">
        <v>1.3</v>
      </c>
      <c r="E124" s="44">
        <v>0.979</v>
      </c>
      <c r="F124" s="44">
        <v>0.998</v>
      </c>
      <c r="G124" s="44">
        <v>1.013</v>
      </c>
      <c r="H124" s="44">
        <v>0.936</v>
      </c>
      <c r="I124" s="44">
        <v>0.911</v>
      </c>
      <c r="J124" s="44">
        <v>0.865</v>
      </c>
      <c r="K124" s="44">
        <v>0.86</v>
      </c>
      <c r="L124" s="44">
        <v>0.833</v>
      </c>
      <c r="M124" s="44">
        <v>0.827</v>
      </c>
      <c r="N124" s="44"/>
      <c r="O124" s="44">
        <v>0.375</v>
      </c>
      <c r="P124" s="44"/>
      <c r="Q124" s="44"/>
      <c r="R124" s="44"/>
      <c r="S124" s="44"/>
      <c r="T124" s="44"/>
      <c r="U124" s="44"/>
      <c r="V124" s="44"/>
      <c r="W124" s="44">
        <v>0.9</v>
      </c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>
        <v>0.46</v>
      </c>
      <c r="AP124" s="44"/>
    </row>
    <row r="125" spans="1:42" ht="15">
      <c r="A125" s="93" t="s">
        <v>198</v>
      </c>
      <c r="B125" s="44">
        <v>0.44</v>
      </c>
      <c r="C125" s="44">
        <v>0.52</v>
      </c>
      <c r="D125" s="44">
        <v>0.32</v>
      </c>
      <c r="E125" s="44">
        <v>0.607</v>
      </c>
      <c r="F125" s="44">
        <v>0.455</v>
      </c>
      <c r="G125" s="44">
        <v>0.48</v>
      </c>
      <c r="H125" s="44">
        <v>0.399</v>
      </c>
      <c r="I125" s="44">
        <v>0.514</v>
      </c>
      <c r="J125" s="44">
        <v>0.383</v>
      </c>
      <c r="K125" s="44">
        <v>0.489</v>
      </c>
      <c r="L125" s="44">
        <v>0.595</v>
      </c>
      <c r="M125" s="44">
        <v>0.421</v>
      </c>
      <c r="N125" s="44">
        <v>0.537</v>
      </c>
      <c r="O125" s="44">
        <v>0.671</v>
      </c>
      <c r="P125" s="44">
        <v>0.407</v>
      </c>
      <c r="Q125" s="44">
        <v>0.552</v>
      </c>
      <c r="R125" s="44">
        <v>0.554</v>
      </c>
      <c r="S125" s="44">
        <v>0.589</v>
      </c>
      <c r="T125" s="44">
        <v>0.789</v>
      </c>
      <c r="U125" s="44">
        <v>0.86</v>
      </c>
      <c r="V125" s="44">
        <v>0.77</v>
      </c>
      <c r="W125" s="44">
        <v>0.75</v>
      </c>
      <c r="X125" s="44">
        <v>0.72</v>
      </c>
      <c r="Y125" s="44">
        <v>0.76</v>
      </c>
      <c r="Z125" s="44">
        <v>0.73</v>
      </c>
      <c r="AA125" s="44">
        <v>0.72</v>
      </c>
      <c r="AB125" s="44">
        <v>0.78</v>
      </c>
      <c r="AC125" s="44">
        <v>0.62</v>
      </c>
      <c r="AD125" s="44">
        <v>0.85</v>
      </c>
      <c r="AE125" s="44">
        <v>0.85</v>
      </c>
      <c r="AF125" s="44">
        <v>0.58</v>
      </c>
      <c r="AG125" s="44">
        <v>0.64</v>
      </c>
      <c r="AH125" s="44">
        <v>0.77</v>
      </c>
      <c r="AI125" s="44">
        <v>0.62</v>
      </c>
      <c r="AJ125" s="44">
        <v>0.63</v>
      </c>
      <c r="AK125" s="44">
        <v>0.7</v>
      </c>
      <c r="AL125" s="44">
        <v>0.77</v>
      </c>
      <c r="AM125" s="44">
        <v>0.77</v>
      </c>
      <c r="AN125" s="44">
        <v>0.79</v>
      </c>
      <c r="AO125" s="44">
        <v>0.73</v>
      </c>
      <c r="AP125" s="44">
        <v>0.75</v>
      </c>
    </row>
    <row r="126" spans="1:42" ht="15">
      <c r="A126" s="93" t="s">
        <v>181</v>
      </c>
      <c r="B126" s="44">
        <v>0.71</v>
      </c>
      <c r="C126" s="44">
        <v>0.6</v>
      </c>
      <c r="D126" s="44">
        <v>0.6</v>
      </c>
      <c r="E126" s="44">
        <v>0.522</v>
      </c>
      <c r="F126" s="44">
        <v>0.612</v>
      </c>
      <c r="G126" s="44">
        <v>0.618</v>
      </c>
      <c r="H126" s="44">
        <v>0.624</v>
      </c>
      <c r="I126" s="44">
        <v>0.688</v>
      </c>
      <c r="J126" s="44">
        <v>0.561</v>
      </c>
      <c r="K126" s="44">
        <v>0.571</v>
      </c>
      <c r="L126" s="44">
        <v>0.59</v>
      </c>
      <c r="M126" s="44">
        <v>0.548</v>
      </c>
      <c r="N126" s="44">
        <v>0.498</v>
      </c>
      <c r="O126" s="44">
        <v>0.43</v>
      </c>
      <c r="P126" s="44">
        <v>0.575</v>
      </c>
      <c r="Q126" s="44">
        <v>0.619</v>
      </c>
      <c r="R126" s="44">
        <v>0.941</v>
      </c>
      <c r="S126" s="44">
        <v>0.507</v>
      </c>
      <c r="T126" s="44">
        <v>0.414</v>
      </c>
      <c r="U126" s="44">
        <v>0.59</v>
      </c>
      <c r="V126" s="44">
        <v>0.62</v>
      </c>
      <c r="W126" s="44">
        <v>0.66</v>
      </c>
      <c r="X126" s="44">
        <v>0.53</v>
      </c>
      <c r="Y126" s="44">
        <v>0.52</v>
      </c>
      <c r="Z126" s="44">
        <v>0.47</v>
      </c>
      <c r="AA126" s="44">
        <v>0.53</v>
      </c>
      <c r="AB126" s="44">
        <v>0.52</v>
      </c>
      <c r="AC126" s="44">
        <v>0.6</v>
      </c>
      <c r="AD126" s="44">
        <v>0.49</v>
      </c>
      <c r="AE126" s="44">
        <v>0.42</v>
      </c>
      <c r="AF126" s="44">
        <v>0.5</v>
      </c>
      <c r="AG126" s="44">
        <v>0.51</v>
      </c>
      <c r="AH126" s="44">
        <v>0.58</v>
      </c>
      <c r="AI126" s="44">
        <v>0.55</v>
      </c>
      <c r="AJ126" s="44">
        <v>0.5</v>
      </c>
      <c r="AK126" s="44">
        <v>0.48</v>
      </c>
      <c r="AL126" s="44">
        <v>0.5</v>
      </c>
      <c r="AM126" s="44">
        <v>0.48</v>
      </c>
      <c r="AN126" s="44">
        <v>0.52</v>
      </c>
      <c r="AO126" s="44">
        <v>0.52</v>
      </c>
      <c r="AP126" s="44">
        <v>0.54</v>
      </c>
    </row>
    <row r="127" spans="1:42" ht="15">
      <c r="A127" s="93" t="s">
        <v>194</v>
      </c>
      <c r="B127" s="44">
        <v>0.52</v>
      </c>
      <c r="C127" s="44">
        <v>0.59</v>
      </c>
      <c r="D127" s="44">
        <v>0.5</v>
      </c>
      <c r="E127" s="44">
        <v>0.748</v>
      </c>
      <c r="F127" s="44">
        <v>0.869</v>
      </c>
      <c r="G127" s="44">
        <v>0.804</v>
      </c>
      <c r="H127" s="44">
        <v>0.649</v>
      </c>
      <c r="I127" s="44">
        <v>0.578</v>
      </c>
      <c r="J127" s="44">
        <v>0.562</v>
      </c>
      <c r="K127" s="44">
        <v>0.549</v>
      </c>
      <c r="L127" s="44">
        <v>0.854</v>
      </c>
      <c r="M127" s="44">
        <v>0.75</v>
      </c>
      <c r="N127" s="44">
        <v>0.573</v>
      </c>
      <c r="O127" s="44">
        <v>0.706</v>
      </c>
      <c r="P127" s="44">
        <v>0.6</v>
      </c>
      <c r="Q127" s="44">
        <v>0.84</v>
      </c>
      <c r="R127" s="44">
        <v>0.809</v>
      </c>
      <c r="S127" s="44">
        <v>0.794</v>
      </c>
      <c r="T127" s="44">
        <v>0.166</v>
      </c>
      <c r="U127" s="44">
        <v>0.4</v>
      </c>
      <c r="V127" s="44">
        <v>0.51</v>
      </c>
      <c r="W127" s="44">
        <v>0.8</v>
      </c>
      <c r="X127" s="44">
        <v>0.73</v>
      </c>
      <c r="Y127" s="44">
        <v>0.7</v>
      </c>
      <c r="Z127" s="44">
        <v>0.8</v>
      </c>
      <c r="AA127" s="44">
        <v>0.5</v>
      </c>
      <c r="AB127" s="44">
        <v>0.8</v>
      </c>
      <c r="AC127" s="44">
        <v>0.8</v>
      </c>
      <c r="AD127" s="44">
        <v>0.65</v>
      </c>
      <c r="AE127" s="44">
        <v>0.58</v>
      </c>
      <c r="AF127" s="44">
        <v>0.75</v>
      </c>
      <c r="AG127" s="44">
        <v>0.59</v>
      </c>
      <c r="AH127" s="44">
        <v>0.41</v>
      </c>
      <c r="AI127" s="44">
        <v>0.7</v>
      </c>
      <c r="AJ127" s="44">
        <v>0.69</v>
      </c>
      <c r="AK127" s="44">
        <v>0.53</v>
      </c>
      <c r="AL127" s="44">
        <v>0.35</v>
      </c>
      <c r="AM127" s="44">
        <v>0.38</v>
      </c>
      <c r="AN127" s="44">
        <v>0.35</v>
      </c>
      <c r="AO127" s="44">
        <v>0.44</v>
      </c>
      <c r="AP127" s="44">
        <v>0.48</v>
      </c>
    </row>
    <row r="128" spans="1:42" ht="15">
      <c r="A128" s="93" t="s">
        <v>205</v>
      </c>
      <c r="B128" s="44">
        <v>0.23</v>
      </c>
      <c r="C128" s="44">
        <v>0.15</v>
      </c>
      <c r="D128" s="44">
        <v>0.58</v>
      </c>
      <c r="E128" s="44">
        <v>0.276</v>
      </c>
      <c r="F128" s="44">
        <v>0.229</v>
      </c>
      <c r="G128" s="44">
        <v>0.207</v>
      </c>
      <c r="H128" s="44">
        <v>0.088</v>
      </c>
      <c r="I128" s="44">
        <v>0.075</v>
      </c>
      <c r="J128" s="44">
        <v>0.22</v>
      </c>
      <c r="K128" s="44">
        <v>0.322</v>
      </c>
      <c r="L128" s="44">
        <v>0.379</v>
      </c>
      <c r="M128" s="44">
        <v>0.28</v>
      </c>
      <c r="N128" s="44">
        <v>0.462</v>
      </c>
      <c r="O128" s="44">
        <v>0.255</v>
      </c>
      <c r="P128" s="44">
        <v>0.31</v>
      </c>
      <c r="Q128" s="44">
        <v>0.471</v>
      </c>
      <c r="R128" s="44">
        <v>0.403</v>
      </c>
      <c r="S128" s="44">
        <v>0.376</v>
      </c>
      <c r="T128" s="44">
        <v>0.515</v>
      </c>
      <c r="U128" s="44">
        <v>0.52</v>
      </c>
      <c r="V128" s="44">
        <v>0.29</v>
      </c>
      <c r="W128" s="44">
        <v>0.4</v>
      </c>
      <c r="X128" s="44">
        <v>0.15</v>
      </c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>
        <v>0.95</v>
      </c>
      <c r="AM128" s="44">
        <v>1</v>
      </c>
      <c r="AN128" s="44">
        <v>1.1</v>
      </c>
      <c r="AO128" s="44">
        <v>0.98</v>
      </c>
      <c r="AP128" s="44">
        <v>1.24</v>
      </c>
    </row>
    <row r="129" spans="1:42" ht="15">
      <c r="A129" s="93" t="s">
        <v>184</v>
      </c>
      <c r="B129" s="44">
        <v>0.67</v>
      </c>
      <c r="C129" s="44">
        <v>0.94</v>
      </c>
      <c r="D129" s="44">
        <v>0.42</v>
      </c>
      <c r="E129" s="44">
        <v>0.768</v>
      </c>
      <c r="F129" s="44">
        <v>0.608</v>
      </c>
      <c r="G129" s="44">
        <v>0.713</v>
      </c>
      <c r="H129" s="44">
        <v>0.589</v>
      </c>
      <c r="I129" s="44">
        <v>0.578</v>
      </c>
      <c r="J129" s="44">
        <v>0.641</v>
      </c>
      <c r="K129" s="44">
        <v>0.671</v>
      </c>
      <c r="L129" s="44">
        <v>0.726</v>
      </c>
      <c r="M129" s="44">
        <v>0.741</v>
      </c>
      <c r="N129" s="44">
        <v>1.333</v>
      </c>
      <c r="O129" s="44">
        <v>1</v>
      </c>
      <c r="P129" s="44"/>
      <c r="Q129" s="44">
        <v>0.841</v>
      </c>
      <c r="R129" s="44">
        <v>1.118</v>
      </c>
      <c r="S129" s="44">
        <v>0.98</v>
      </c>
      <c r="T129" s="44">
        <v>1</v>
      </c>
      <c r="U129" s="44">
        <v>0.8</v>
      </c>
      <c r="V129" s="44">
        <v>0.97</v>
      </c>
      <c r="W129" s="44">
        <v>0.77</v>
      </c>
      <c r="X129" s="44">
        <v>0.5</v>
      </c>
      <c r="Y129" s="44">
        <v>0.75</v>
      </c>
      <c r="Z129" s="44">
        <v>0.6</v>
      </c>
      <c r="AA129" s="44"/>
      <c r="AB129" s="44"/>
      <c r="AC129" s="44"/>
      <c r="AD129" s="44"/>
      <c r="AE129" s="44"/>
      <c r="AF129" s="44"/>
      <c r="AG129" s="44"/>
      <c r="AH129" s="44"/>
      <c r="AI129" s="44"/>
      <c r="AJ129" s="44">
        <v>0.5</v>
      </c>
      <c r="AK129" s="44">
        <v>0.31</v>
      </c>
      <c r="AL129" s="44">
        <v>0.35</v>
      </c>
      <c r="AM129" s="44">
        <v>0.56</v>
      </c>
      <c r="AN129" s="44">
        <v>0.64</v>
      </c>
      <c r="AO129" s="44"/>
      <c r="AP129" s="44"/>
    </row>
    <row r="130" spans="1:42" ht="15">
      <c r="A130" s="93" t="s">
        <v>13</v>
      </c>
      <c r="B130" s="44">
        <v>0.72</v>
      </c>
      <c r="C130" s="44">
        <v>0.5</v>
      </c>
      <c r="D130" s="44">
        <v>0.6</v>
      </c>
      <c r="E130" s="44">
        <v>0.749</v>
      </c>
      <c r="F130" s="44">
        <v>0.749</v>
      </c>
      <c r="G130" s="44">
        <v>0.749</v>
      </c>
      <c r="H130" s="44">
        <v>0.767</v>
      </c>
      <c r="I130" s="44">
        <v>0.429</v>
      </c>
      <c r="J130" s="44">
        <v>0.4</v>
      </c>
      <c r="K130" s="44">
        <v>0.4</v>
      </c>
      <c r="L130" s="44">
        <v>0.4</v>
      </c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</row>
    <row r="131" spans="1:42" ht="15">
      <c r="A131" s="93" t="s">
        <v>182</v>
      </c>
      <c r="B131" s="44">
        <v>0.69</v>
      </c>
      <c r="C131" s="44">
        <v>0.64</v>
      </c>
      <c r="D131" s="44">
        <v>0.57</v>
      </c>
      <c r="E131" s="44">
        <v>1</v>
      </c>
      <c r="F131" s="44">
        <v>0.514</v>
      </c>
      <c r="G131" s="44">
        <v>0.557</v>
      </c>
      <c r="H131" s="44">
        <v>0.806</v>
      </c>
      <c r="I131" s="44">
        <v>0.843</v>
      </c>
      <c r="J131" s="44">
        <v>0.557</v>
      </c>
      <c r="K131" s="44">
        <v>0.853</v>
      </c>
      <c r="L131" s="44">
        <v>0.567</v>
      </c>
      <c r="M131" s="44">
        <v>0.848</v>
      </c>
      <c r="N131" s="44">
        <v>0.709</v>
      </c>
      <c r="O131" s="44">
        <v>1.22</v>
      </c>
      <c r="P131" s="44">
        <v>0.882</v>
      </c>
      <c r="Q131" s="44">
        <v>0.768</v>
      </c>
      <c r="R131" s="44">
        <v>0.855</v>
      </c>
      <c r="S131" s="44">
        <v>0.741</v>
      </c>
      <c r="T131" s="44">
        <v>0.629</v>
      </c>
      <c r="U131" s="44">
        <v>0.71</v>
      </c>
      <c r="V131" s="44">
        <v>0.79</v>
      </c>
      <c r="W131" s="44">
        <v>0.72</v>
      </c>
      <c r="X131" s="44">
        <v>0.79</v>
      </c>
      <c r="Y131" s="44">
        <v>0.78</v>
      </c>
      <c r="Z131" s="44">
        <v>0.74</v>
      </c>
      <c r="AA131" s="44">
        <v>0.59</v>
      </c>
      <c r="AB131" s="44">
        <v>0.98</v>
      </c>
      <c r="AC131" s="44">
        <v>0.88</v>
      </c>
      <c r="AD131" s="44">
        <v>0.7</v>
      </c>
      <c r="AE131" s="44">
        <v>0.72</v>
      </c>
      <c r="AF131" s="44">
        <v>0.67</v>
      </c>
      <c r="AG131" s="44">
        <v>0.7</v>
      </c>
      <c r="AH131" s="44">
        <v>0.81</v>
      </c>
      <c r="AI131" s="44">
        <v>0.97</v>
      </c>
      <c r="AJ131" s="44">
        <v>0.91</v>
      </c>
      <c r="AK131" s="44">
        <v>1</v>
      </c>
      <c r="AL131" s="44">
        <v>1.22</v>
      </c>
      <c r="AM131" s="44">
        <v>1.41</v>
      </c>
      <c r="AN131" s="44">
        <v>1.48</v>
      </c>
      <c r="AO131" s="44">
        <v>1.39</v>
      </c>
      <c r="AP131" s="44">
        <v>1.23</v>
      </c>
    </row>
    <row r="132" spans="1:42" ht="15">
      <c r="A132" s="93" t="s">
        <v>189</v>
      </c>
      <c r="B132" s="44">
        <v>0.85</v>
      </c>
      <c r="C132" s="44">
        <v>0.71</v>
      </c>
      <c r="D132" s="44">
        <v>0.91</v>
      </c>
      <c r="E132" s="44">
        <v>0.579</v>
      </c>
      <c r="F132" s="44">
        <v>0.943</v>
      </c>
      <c r="G132" s="44">
        <v>0.364</v>
      </c>
      <c r="H132" s="44">
        <v>0.8</v>
      </c>
      <c r="I132" s="44">
        <v>0.833</v>
      </c>
      <c r="J132" s="44">
        <v>0.8</v>
      </c>
      <c r="K132" s="44">
        <v>0.778</v>
      </c>
      <c r="L132" s="44">
        <v>1.2</v>
      </c>
      <c r="M132" s="44">
        <v>0.5</v>
      </c>
      <c r="N132" s="44"/>
      <c r="O132" s="44">
        <v>0.581</v>
      </c>
      <c r="P132" s="44">
        <v>0.826</v>
      </c>
      <c r="Q132" s="44">
        <v>0.48</v>
      </c>
      <c r="R132" s="44">
        <v>0.714</v>
      </c>
      <c r="S132" s="44">
        <v>0.642</v>
      </c>
      <c r="T132" s="44">
        <v>0.534</v>
      </c>
      <c r="U132" s="44">
        <v>0.74</v>
      </c>
      <c r="V132" s="44">
        <v>0.73</v>
      </c>
      <c r="W132" s="44">
        <v>0.67</v>
      </c>
      <c r="X132" s="44">
        <v>0.57</v>
      </c>
      <c r="Y132" s="44">
        <v>0.67</v>
      </c>
      <c r="Z132" s="44"/>
      <c r="AA132" s="44">
        <v>0.44</v>
      </c>
      <c r="AB132" s="44">
        <v>0.67</v>
      </c>
      <c r="AC132" s="44"/>
      <c r="AD132" s="44"/>
      <c r="AE132" s="44"/>
      <c r="AF132" s="44">
        <v>1.5</v>
      </c>
      <c r="AG132" s="44">
        <v>0</v>
      </c>
      <c r="AH132" s="44">
        <v>1.5</v>
      </c>
      <c r="AI132" s="44">
        <v>0</v>
      </c>
      <c r="AJ132" s="44"/>
      <c r="AK132" s="44">
        <v>0.65</v>
      </c>
      <c r="AL132" s="44">
        <v>0.83</v>
      </c>
      <c r="AM132" s="44">
        <v>0.99</v>
      </c>
      <c r="AN132" s="44">
        <v>1.1</v>
      </c>
      <c r="AO132" s="44">
        <v>0.94</v>
      </c>
      <c r="AP132" s="44">
        <v>1.15</v>
      </c>
    </row>
    <row r="133" spans="1:42" ht="15">
      <c r="A133" s="93" t="s">
        <v>179</v>
      </c>
      <c r="B133" s="44">
        <v>0.65</v>
      </c>
      <c r="C133" s="44">
        <v>0.6</v>
      </c>
      <c r="D133" s="44">
        <v>0.28</v>
      </c>
      <c r="E133" s="44">
        <v>0.654</v>
      </c>
      <c r="F133" s="44">
        <v>0.592</v>
      </c>
      <c r="G133" s="44">
        <v>0.61</v>
      </c>
      <c r="H133" s="44">
        <v>0.6</v>
      </c>
      <c r="I133" s="44">
        <v>0.959</v>
      </c>
      <c r="J133" s="44">
        <v>0.705</v>
      </c>
      <c r="K133" s="44">
        <v>1.602</v>
      </c>
      <c r="L133" s="44">
        <v>0.743</v>
      </c>
      <c r="M133" s="44">
        <v>0.634</v>
      </c>
      <c r="N133" s="44">
        <v>0.875</v>
      </c>
      <c r="O133" s="44">
        <v>1.25</v>
      </c>
      <c r="P133" s="44"/>
      <c r="Q133" s="44">
        <v>0.6</v>
      </c>
      <c r="R133" s="44">
        <v>0.84</v>
      </c>
      <c r="S133" s="44">
        <v>0.5</v>
      </c>
      <c r="T133" s="44">
        <v>0.377</v>
      </c>
      <c r="U133" s="44">
        <v>0.37</v>
      </c>
      <c r="V133" s="44">
        <v>0.42</v>
      </c>
      <c r="W133" s="44">
        <v>0.52</v>
      </c>
      <c r="X133" s="44">
        <v>0.38</v>
      </c>
      <c r="Y133" s="44">
        <v>0.33</v>
      </c>
      <c r="Z133" s="44">
        <v>1</v>
      </c>
      <c r="AA133" s="44">
        <v>0.39</v>
      </c>
      <c r="AB133" s="44">
        <v>0.5</v>
      </c>
      <c r="AC133" s="44">
        <v>0.38</v>
      </c>
      <c r="AD133" s="44">
        <v>1</v>
      </c>
      <c r="AE133" s="44"/>
      <c r="AF133" s="44">
        <v>0.33</v>
      </c>
      <c r="AG133" s="44">
        <v>0.3</v>
      </c>
      <c r="AH133" s="44">
        <v>0.59</v>
      </c>
      <c r="AI133" s="44"/>
      <c r="AJ133" s="44">
        <v>0.45</v>
      </c>
      <c r="AK133" s="44">
        <v>0.94</v>
      </c>
      <c r="AL133" s="44">
        <v>0.65</v>
      </c>
      <c r="AM133" s="44">
        <v>0.47</v>
      </c>
      <c r="AN133" s="44">
        <v>0.56</v>
      </c>
      <c r="AO133" s="44">
        <v>0.59</v>
      </c>
      <c r="AP133" s="44">
        <v>0.35</v>
      </c>
    </row>
    <row r="134" spans="1:42" ht="15">
      <c r="A134" s="93" t="s">
        <v>187</v>
      </c>
      <c r="B134" s="44">
        <v>0.9</v>
      </c>
      <c r="C134" s="44">
        <v>0.91</v>
      </c>
      <c r="D134" s="44">
        <v>1.08</v>
      </c>
      <c r="E134" s="44">
        <v>1.125</v>
      </c>
      <c r="F134" s="44">
        <v>1.189</v>
      </c>
      <c r="G134" s="44">
        <v>0.703</v>
      </c>
      <c r="H134" s="44">
        <v>0.391</v>
      </c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>
        <v>0.333</v>
      </c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</row>
    <row r="135" spans="1:42" ht="15">
      <c r="A135" s="93" t="s">
        <v>196</v>
      </c>
      <c r="B135" s="44">
        <v>1</v>
      </c>
      <c r="C135" s="44">
        <v>1</v>
      </c>
      <c r="D135" s="44"/>
      <c r="E135" s="44">
        <v>0.5</v>
      </c>
      <c r="F135" s="44">
        <v>0.5</v>
      </c>
      <c r="G135" s="44"/>
      <c r="H135" s="44">
        <v>1.5</v>
      </c>
      <c r="I135" s="44"/>
      <c r="J135" s="44"/>
      <c r="K135" s="44"/>
      <c r="L135" s="44"/>
      <c r="M135" s="44">
        <v>0.842</v>
      </c>
      <c r="N135" s="44"/>
      <c r="O135" s="44">
        <v>1</v>
      </c>
      <c r="P135" s="44">
        <v>1</v>
      </c>
      <c r="Q135" s="44">
        <v>1.5</v>
      </c>
      <c r="R135" s="44"/>
      <c r="S135" s="44">
        <v>1</v>
      </c>
      <c r="T135" s="44">
        <v>1</v>
      </c>
      <c r="U135" s="44">
        <v>0.91</v>
      </c>
      <c r="V135" s="44">
        <v>1.1</v>
      </c>
      <c r="W135" s="44">
        <v>0.9</v>
      </c>
      <c r="X135" s="44">
        <v>0.95</v>
      </c>
      <c r="Y135" s="44">
        <v>0.94</v>
      </c>
      <c r="Z135" s="44"/>
      <c r="AA135" s="44">
        <v>0.67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</row>
    <row r="136" spans="1:42" ht="15">
      <c r="A136" s="93" t="s">
        <v>188</v>
      </c>
      <c r="B136" s="44">
        <v>0.2</v>
      </c>
      <c r="C136" s="44">
        <v>0.17</v>
      </c>
      <c r="D136" s="44"/>
      <c r="E136" s="44"/>
      <c r="F136" s="44">
        <v>0.45</v>
      </c>
      <c r="G136" s="44">
        <v>0.333</v>
      </c>
      <c r="H136" s="44">
        <v>0.5</v>
      </c>
      <c r="I136" s="44"/>
      <c r="J136" s="44"/>
      <c r="K136" s="44"/>
      <c r="L136" s="44"/>
      <c r="M136" s="44"/>
      <c r="N136" s="44"/>
      <c r="O136" s="44">
        <v>0.5</v>
      </c>
      <c r="P136" s="44"/>
      <c r="Q136" s="44">
        <v>2</v>
      </c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</row>
    <row r="137" spans="1:42" ht="15">
      <c r="A137" s="93" t="s">
        <v>210</v>
      </c>
      <c r="B137" s="44">
        <v>0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</row>
    <row r="138" spans="1:42" ht="15">
      <c r="A138" s="93" t="s">
        <v>190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>
        <v>0.9</v>
      </c>
      <c r="AF138" s="44"/>
      <c r="AG138" s="44"/>
      <c r="AH138" s="44"/>
      <c r="AI138" s="44"/>
      <c r="AJ138" s="44"/>
      <c r="AK138" s="44"/>
      <c r="AL138" s="44">
        <v>0.55</v>
      </c>
      <c r="AM138" s="44"/>
      <c r="AN138" s="44"/>
      <c r="AO138" s="44"/>
      <c r="AP138" s="44"/>
    </row>
    <row r="139" spans="1:42" ht="15">
      <c r="A139" s="93" t="s">
        <v>180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>
        <v>0.53</v>
      </c>
    </row>
    <row r="140" ht="15">
      <c r="A140" s="6"/>
    </row>
    <row r="141" ht="15">
      <c r="A141" s="6" t="s">
        <v>177</v>
      </c>
    </row>
    <row r="142" spans="1:42" ht="15">
      <c r="A142" s="93" t="s">
        <v>178</v>
      </c>
      <c r="B142" s="88">
        <v>1980</v>
      </c>
      <c r="C142" s="88">
        <v>1981</v>
      </c>
      <c r="D142" s="88">
        <v>1982</v>
      </c>
      <c r="E142" s="88">
        <v>1983</v>
      </c>
      <c r="F142" s="88">
        <v>1984</v>
      </c>
      <c r="G142" s="88">
        <v>1985</v>
      </c>
      <c r="H142" s="88">
        <v>1986</v>
      </c>
      <c r="I142" s="88">
        <v>1987</v>
      </c>
      <c r="J142" s="88">
        <v>1988</v>
      </c>
      <c r="K142" s="88">
        <v>1989</v>
      </c>
      <c r="L142" s="88">
        <v>1990</v>
      </c>
      <c r="M142" s="88">
        <v>1991</v>
      </c>
      <c r="N142" s="88">
        <v>1992</v>
      </c>
      <c r="O142" s="88">
        <v>1993</v>
      </c>
      <c r="P142" s="88">
        <v>1994</v>
      </c>
      <c r="Q142" s="88">
        <v>1995</v>
      </c>
      <c r="R142" s="88">
        <v>1996</v>
      </c>
      <c r="S142" s="88">
        <v>1997</v>
      </c>
      <c r="T142" s="88">
        <v>1998</v>
      </c>
      <c r="U142" s="88">
        <v>1999</v>
      </c>
      <c r="V142" s="88">
        <v>2000</v>
      </c>
      <c r="W142" s="88">
        <v>2001</v>
      </c>
      <c r="X142" s="88">
        <v>2002</v>
      </c>
      <c r="Y142" s="88">
        <v>2003</v>
      </c>
      <c r="Z142" s="88">
        <v>2004</v>
      </c>
      <c r="AA142" s="88">
        <v>2005</v>
      </c>
      <c r="AB142" s="88">
        <v>2006</v>
      </c>
      <c r="AC142" s="88">
        <v>2007</v>
      </c>
      <c r="AD142" s="88">
        <v>2008</v>
      </c>
      <c r="AE142" s="88">
        <v>2009</v>
      </c>
      <c r="AF142" s="88">
        <v>2010</v>
      </c>
      <c r="AG142" s="88">
        <v>2011</v>
      </c>
      <c r="AH142" s="88">
        <v>2012</v>
      </c>
      <c r="AI142" s="88">
        <v>2013</v>
      </c>
      <c r="AJ142" s="88">
        <v>2014</v>
      </c>
      <c r="AK142" s="88">
        <v>2015</v>
      </c>
      <c r="AL142" s="88">
        <v>2016</v>
      </c>
      <c r="AM142" s="88">
        <v>2017</v>
      </c>
      <c r="AN142" s="88">
        <v>2018</v>
      </c>
      <c r="AO142" s="88">
        <v>2019</v>
      </c>
      <c r="AP142" s="88">
        <v>2020</v>
      </c>
    </row>
    <row r="143" spans="1:42" ht="15">
      <c r="A143" s="93" t="s">
        <v>201</v>
      </c>
      <c r="B143" s="45">
        <v>11.33</v>
      </c>
      <c r="C143" s="45">
        <v>15.5</v>
      </c>
      <c r="D143" s="45">
        <v>20.93</v>
      </c>
      <c r="E143" s="45">
        <v>51.1</v>
      </c>
      <c r="F143" s="45">
        <v>99.98</v>
      </c>
      <c r="G143" s="45">
        <v>110</v>
      </c>
      <c r="H143" s="45">
        <v>351.99</v>
      </c>
      <c r="I143" s="45">
        <v>746.31</v>
      </c>
      <c r="J143" s="45">
        <v>1001.09</v>
      </c>
      <c r="K143" s="45">
        <v>1187.25</v>
      </c>
      <c r="L143" s="45">
        <v>2069.32</v>
      </c>
      <c r="M143" s="45">
        <v>2308.11</v>
      </c>
      <c r="N143" s="45">
        <v>2777.03</v>
      </c>
      <c r="O143" s="45">
        <v>2400.66</v>
      </c>
      <c r="P143" s="45">
        <v>2053.66</v>
      </c>
      <c r="Q143" s="45">
        <v>5907.19</v>
      </c>
      <c r="R143" s="45">
        <v>3885.22</v>
      </c>
      <c r="S143" s="45">
        <v>4225.12</v>
      </c>
      <c r="T143" s="45">
        <v>5061.04</v>
      </c>
      <c r="U143" s="45">
        <v>5225.56</v>
      </c>
      <c r="V143" s="45">
        <v>5242.51</v>
      </c>
      <c r="W143" s="45">
        <v>4633.89</v>
      </c>
      <c r="X143" s="45">
        <v>4856.87</v>
      </c>
      <c r="Y143" s="45">
        <v>5371.18</v>
      </c>
      <c r="Z143" s="45">
        <v>6651.66</v>
      </c>
      <c r="AA143" s="45">
        <v>7321.14</v>
      </c>
      <c r="AB143" s="45">
        <v>7578.08</v>
      </c>
      <c r="AC143" s="45">
        <v>9271.64</v>
      </c>
      <c r="AD143" s="45">
        <v>9791.65</v>
      </c>
      <c r="AE143" s="45">
        <v>10264.02</v>
      </c>
      <c r="AF143" s="45">
        <v>13787.56</v>
      </c>
      <c r="AG143" s="45">
        <v>14436.7</v>
      </c>
      <c r="AH143" s="45">
        <v>13912.34</v>
      </c>
      <c r="AI143" s="45">
        <v>13873.7</v>
      </c>
      <c r="AJ143" s="45">
        <v>15817.49</v>
      </c>
      <c r="AK143" s="45">
        <v>15638.36</v>
      </c>
      <c r="AL143" s="45">
        <v>14888.14</v>
      </c>
      <c r="AM143" s="45">
        <v>15932.89</v>
      </c>
      <c r="AN143" s="45">
        <v>18648.13</v>
      </c>
      <c r="AO143" s="45">
        <v>20872.78</v>
      </c>
      <c r="AP143" s="45">
        <v>21220.04</v>
      </c>
    </row>
    <row r="144" spans="1:42" ht="15">
      <c r="A144" s="93" t="s">
        <v>202</v>
      </c>
      <c r="B144" s="45">
        <v>11.78</v>
      </c>
      <c r="C144" s="45">
        <v>15.51</v>
      </c>
      <c r="D144" s="45">
        <v>36.15</v>
      </c>
      <c r="E144" s="45">
        <v>57.58</v>
      </c>
      <c r="F144" s="45">
        <v>104.41</v>
      </c>
      <c r="G144" s="45">
        <v>152.44</v>
      </c>
      <c r="H144" s="45">
        <v>282.54</v>
      </c>
      <c r="I144" s="45">
        <v>696.16</v>
      </c>
      <c r="J144" s="45">
        <v>923.15</v>
      </c>
      <c r="K144" s="45">
        <v>1815.35</v>
      </c>
      <c r="L144" s="45">
        <v>2096.89</v>
      </c>
      <c r="M144" s="45">
        <v>2127.11</v>
      </c>
      <c r="N144" s="45">
        <v>2779.28</v>
      </c>
      <c r="O144" s="45">
        <v>2441.5</v>
      </c>
      <c r="P144" s="45">
        <v>1927</v>
      </c>
      <c r="Q144" s="45">
        <v>6454</v>
      </c>
      <c r="R144" s="45">
        <v>4500</v>
      </c>
      <c r="S144" s="45">
        <v>5226.74</v>
      </c>
      <c r="T144" s="45">
        <v>5008.13</v>
      </c>
      <c r="U144" s="45">
        <v>6979.54</v>
      </c>
      <c r="V144" s="45">
        <v>5980.68</v>
      </c>
      <c r="W144" s="45">
        <v>4375.58</v>
      </c>
      <c r="X144" s="45">
        <v>4311.63</v>
      </c>
      <c r="Y144" s="45">
        <v>6000</v>
      </c>
      <c r="Z144" s="45">
        <v>5998.01</v>
      </c>
      <c r="AA144" s="45">
        <v>6598.01</v>
      </c>
      <c r="AB144" s="45">
        <v>6000</v>
      </c>
      <c r="AC144" s="45">
        <v>5601.95</v>
      </c>
      <c r="AD144" s="45">
        <v>12975.36</v>
      </c>
      <c r="AE144" s="45">
        <v>16937.08</v>
      </c>
      <c r="AF144" s="45">
        <v>16897.48</v>
      </c>
      <c r="AG144" s="45">
        <v>18000</v>
      </c>
      <c r="AH144" s="45">
        <v>17763.16</v>
      </c>
      <c r="AI144" s="45">
        <v>18116.63</v>
      </c>
      <c r="AJ144" s="45">
        <v>14974.64</v>
      </c>
      <c r="AK144" s="45">
        <v>16433.7</v>
      </c>
      <c r="AL144" s="45">
        <v>18148.21</v>
      </c>
      <c r="AM144" s="45">
        <v>17640.09</v>
      </c>
      <c r="AN144" s="45">
        <v>14484.9</v>
      </c>
      <c r="AO144" s="45">
        <v>14325.08</v>
      </c>
      <c r="AP144" s="45">
        <v>16341.28</v>
      </c>
    </row>
    <row r="145" spans="1:42" ht="15">
      <c r="A145" s="93" t="s">
        <v>193</v>
      </c>
      <c r="B145" s="45">
        <v>11.6</v>
      </c>
      <c r="C145" s="45">
        <v>16.19</v>
      </c>
      <c r="D145" s="45">
        <v>32.11</v>
      </c>
      <c r="E145" s="45">
        <v>56</v>
      </c>
      <c r="F145" s="45">
        <v>108.47</v>
      </c>
      <c r="G145" s="45">
        <v>131.59</v>
      </c>
      <c r="H145" s="45">
        <v>338.82</v>
      </c>
      <c r="I145" s="45">
        <v>876.37</v>
      </c>
      <c r="J145" s="45">
        <v>1184.77</v>
      </c>
      <c r="K145" s="45">
        <v>1354.38</v>
      </c>
      <c r="L145" s="45">
        <v>1580</v>
      </c>
      <c r="M145" s="45">
        <v>1600</v>
      </c>
      <c r="N145" s="45">
        <v>1999.92</v>
      </c>
      <c r="O145" s="45">
        <v>1819.97</v>
      </c>
      <c r="P145" s="45">
        <v>2324.67</v>
      </c>
      <c r="Q145" s="45">
        <v>6248</v>
      </c>
      <c r="R145" s="45">
        <v>5526.95</v>
      </c>
      <c r="S145" s="45">
        <v>4681.22</v>
      </c>
      <c r="T145" s="45">
        <v>4622</v>
      </c>
      <c r="U145" s="45">
        <v>4832.7</v>
      </c>
      <c r="V145" s="45">
        <v>6481.34</v>
      </c>
      <c r="W145" s="45">
        <v>5009.8</v>
      </c>
      <c r="X145" s="45">
        <v>6002.44</v>
      </c>
      <c r="Y145" s="45">
        <v>6386.77</v>
      </c>
      <c r="Z145" s="45">
        <v>7013.14</v>
      </c>
      <c r="AA145" s="45">
        <v>6521.3</v>
      </c>
      <c r="AB145" s="45">
        <v>4572.82</v>
      </c>
      <c r="AC145" s="45">
        <v>4752.19</v>
      </c>
      <c r="AD145" s="45">
        <v>4649.97</v>
      </c>
      <c r="AE145" s="45">
        <v>6886.88</v>
      </c>
      <c r="AF145" s="45">
        <v>9818.86</v>
      </c>
      <c r="AG145" s="45">
        <v>9998.67</v>
      </c>
      <c r="AH145" s="45">
        <v>13331.12</v>
      </c>
      <c r="AI145" s="45">
        <v>17075.3</v>
      </c>
      <c r="AJ145" s="45">
        <v>15875.6</v>
      </c>
      <c r="AK145" s="45">
        <v>16628.76</v>
      </c>
      <c r="AL145" s="45">
        <v>15140.48</v>
      </c>
      <c r="AM145" s="45">
        <v>15444.28</v>
      </c>
      <c r="AN145" s="45">
        <v>18781.84</v>
      </c>
      <c r="AO145" s="45">
        <v>18518.29</v>
      </c>
      <c r="AP145" s="45">
        <v>17521.49</v>
      </c>
    </row>
    <row r="146" spans="1:42" ht="15">
      <c r="A146" s="93" t="s">
        <v>209</v>
      </c>
      <c r="B146" s="45">
        <v>11.57</v>
      </c>
      <c r="C146" s="45">
        <v>15.09</v>
      </c>
      <c r="D146" s="45">
        <v>32.49</v>
      </c>
      <c r="E146" s="45">
        <v>56.6</v>
      </c>
      <c r="F146" s="45">
        <v>112.61</v>
      </c>
      <c r="G146" s="45">
        <v>158.55</v>
      </c>
      <c r="H146" s="45">
        <v>381.91</v>
      </c>
      <c r="I146" s="45">
        <v>700.17</v>
      </c>
      <c r="J146" s="45">
        <v>1110.99</v>
      </c>
      <c r="K146" s="45">
        <v>1602.3</v>
      </c>
      <c r="L146" s="45">
        <v>1829.85</v>
      </c>
      <c r="M146" s="45">
        <v>1948.27</v>
      </c>
      <c r="N146" s="45">
        <v>2013.91</v>
      </c>
      <c r="O146" s="45">
        <v>1987.32</v>
      </c>
      <c r="P146" s="45">
        <v>2100</v>
      </c>
      <c r="Q146" s="45">
        <v>5126.76</v>
      </c>
      <c r="R146" s="45">
        <v>4099.62</v>
      </c>
      <c r="S146" s="45">
        <v>4703.54</v>
      </c>
      <c r="T146" s="45">
        <v>5313.24</v>
      </c>
      <c r="U146" s="45">
        <v>6609.52</v>
      </c>
      <c r="V146" s="45">
        <v>6852.1</v>
      </c>
      <c r="W146" s="45">
        <v>4983.54</v>
      </c>
      <c r="X146" s="45">
        <v>6023.89</v>
      </c>
      <c r="Y146" s="45">
        <v>6001.86</v>
      </c>
      <c r="Z146" s="45">
        <v>9675.47</v>
      </c>
      <c r="AA146" s="45">
        <v>9955.68</v>
      </c>
      <c r="AB146" s="45">
        <v>8803.43</v>
      </c>
      <c r="AC146" s="45">
        <v>9767.68</v>
      </c>
      <c r="AD146" s="45">
        <v>10408.15</v>
      </c>
      <c r="AE146" s="45">
        <v>12103.2</v>
      </c>
      <c r="AF146" s="45">
        <v>13168.17</v>
      </c>
      <c r="AG146" s="45">
        <v>13451.15</v>
      </c>
      <c r="AH146" s="45">
        <v>12729.51</v>
      </c>
      <c r="AI146" s="45">
        <v>13918.87</v>
      </c>
      <c r="AJ146" s="45">
        <v>16935.51</v>
      </c>
      <c r="AK146" s="45">
        <v>16281.07</v>
      </c>
      <c r="AL146" s="45">
        <v>16185.91</v>
      </c>
      <c r="AM146" s="45">
        <v>17059.03</v>
      </c>
      <c r="AN146" s="45">
        <v>17122.41</v>
      </c>
      <c r="AO146" s="45">
        <v>18305.29</v>
      </c>
      <c r="AP146" s="45">
        <v>17141.57</v>
      </c>
    </row>
    <row r="147" spans="1:42" ht="15">
      <c r="A147" s="93" t="s">
        <v>186</v>
      </c>
      <c r="B147" s="45">
        <v>14.5</v>
      </c>
      <c r="C147" s="45">
        <v>14.41</v>
      </c>
      <c r="D147" s="45">
        <v>36.27</v>
      </c>
      <c r="E147" s="45">
        <v>51.93</v>
      </c>
      <c r="F147" s="45">
        <v>104</v>
      </c>
      <c r="G147" s="45">
        <v>150</v>
      </c>
      <c r="H147" s="45">
        <v>300</v>
      </c>
      <c r="I147" s="45">
        <v>740.75</v>
      </c>
      <c r="J147" s="45">
        <v>1000</v>
      </c>
      <c r="K147" s="45">
        <v>1831.17</v>
      </c>
      <c r="L147" s="45">
        <v>2172.16</v>
      </c>
      <c r="M147" s="45">
        <v>2190.47</v>
      </c>
      <c r="N147" s="45"/>
      <c r="O147" s="45">
        <v>2111</v>
      </c>
      <c r="P147" s="45"/>
      <c r="Q147" s="45"/>
      <c r="R147" s="45"/>
      <c r="S147" s="45"/>
      <c r="T147" s="45"/>
      <c r="U147" s="45"/>
      <c r="V147" s="45"/>
      <c r="W147" s="45">
        <v>10800</v>
      </c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>
        <v>22118.84</v>
      </c>
      <c r="AP147" s="45"/>
    </row>
    <row r="148" spans="1:42" ht="15">
      <c r="A148" s="93" t="s">
        <v>198</v>
      </c>
      <c r="B148" s="45">
        <v>11.03</v>
      </c>
      <c r="C148" s="45">
        <v>13.98</v>
      </c>
      <c r="D148" s="45">
        <v>31.31</v>
      </c>
      <c r="E148" s="45">
        <v>45.97</v>
      </c>
      <c r="F148" s="45">
        <v>100.99</v>
      </c>
      <c r="G148" s="45">
        <v>123.89</v>
      </c>
      <c r="H148" s="45">
        <v>257.99</v>
      </c>
      <c r="I148" s="45">
        <v>744.66</v>
      </c>
      <c r="J148" s="45">
        <v>1395.67</v>
      </c>
      <c r="K148" s="45">
        <v>2177.85</v>
      </c>
      <c r="L148" s="45">
        <v>2448</v>
      </c>
      <c r="M148" s="45">
        <v>2505.91</v>
      </c>
      <c r="N148" s="45">
        <v>2599.24</v>
      </c>
      <c r="O148" s="45">
        <v>2430</v>
      </c>
      <c r="P148" s="45">
        <v>2165.73</v>
      </c>
      <c r="Q148" s="45">
        <v>2566.41</v>
      </c>
      <c r="R148" s="45">
        <v>4602.48</v>
      </c>
      <c r="S148" s="45">
        <v>3884.92</v>
      </c>
      <c r="T148" s="45">
        <v>4436.97</v>
      </c>
      <c r="U148" s="45">
        <v>5339.3</v>
      </c>
      <c r="V148" s="45">
        <v>5502.23</v>
      </c>
      <c r="W148" s="45">
        <v>5278.63</v>
      </c>
      <c r="X148" s="45">
        <v>4655.18</v>
      </c>
      <c r="Y148" s="45">
        <v>7085.12</v>
      </c>
      <c r="Z148" s="45">
        <v>9322.24</v>
      </c>
      <c r="AA148" s="45">
        <v>9425.64</v>
      </c>
      <c r="AB148" s="45">
        <v>7952.3</v>
      </c>
      <c r="AC148" s="45">
        <v>10430.64</v>
      </c>
      <c r="AD148" s="45">
        <v>13170.79</v>
      </c>
      <c r="AE148" s="45">
        <v>14336.56</v>
      </c>
      <c r="AF148" s="45">
        <v>10950.92</v>
      </c>
      <c r="AG148" s="45">
        <v>14337.45</v>
      </c>
      <c r="AH148" s="45">
        <v>14004.13</v>
      </c>
      <c r="AI148" s="45">
        <v>14954.63</v>
      </c>
      <c r="AJ148" s="45"/>
      <c r="AK148" s="45">
        <v>15882.01</v>
      </c>
      <c r="AL148" s="45">
        <v>16911.84</v>
      </c>
      <c r="AM148" s="45">
        <v>16895.82</v>
      </c>
      <c r="AN148" s="45">
        <v>18747.89</v>
      </c>
      <c r="AO148" s="45">
        <v>19823.14</v>
      </c>
      <c r="AP148" s="45">
        <v>19494.32</v>
      </c>
    </row>
    <row r="149" spans="1:42" ht="15">
      <c r="A149" s="93" t="s">
        <v>181</v>
      </c>
      <c r="B149" s="45">
        <v>12.81</v>
      </c>
      <c r="C149" s="45">
        <v>15.34</v>
      </c>
      <c r="D149" s="45">
        <v>19.37</v>
      </c>
      <c r="E149" s="45">
        <v>44.02</v>
      </c>
      <c r="F149" s="45">
        <v>102.18</v>
      </c>
      <c r="G149" s="45">
        <v>103.33</v>
      </c>
      <c r="H149" s="45">
        <v>128.09</v>
      </c>
      <c r="I149" s="45">
        <v>299.78</v>
      </c>
      <c r="J149" s="45">
        <v>783.37</v>
      </c>
      <c r="K149" s="45">
        <v>1304.06</v>
      </c>
      <c r="L149" s="45">
        <v>615.47</v>
      </c>
      <c r="M149" s="45">
        <v>959.67</v>
      </c>
      <c r="N149" s="45">
        <v>1405.77</v>
      </c>
      <c r="O149" s="45">
        <v>1270.91</v>
      </c>
      <c r="P149" s="45">
        <v>1201.41</v>
      </c>
      <c r="Q149" s="45">
        <v>1631.28</v>
      </c>
      <c r="R149" s="45">
        <v>5132.58</v>
      </c>
      <c r="S149" s="45">
        <v>3595.63</v>
      </c>
      <c r="T149" s="45">
        <v>5553.34</v>
      </c>
      <c r="U149" s="45">
        <v>6727.31</v>
      </c>
      <c r="V149" s="45">
        <v>5479</v>
      </c>
      <c r="W149" s="45">
        <v>5747.19</v>
      </c>
      <c r="X149" s="45">
        <v>5165.04</v>
      </c>
      <c r="Y149" s="45">
        <v>7247.84</v>
      </c>
      <c r="Z149" s="45">
        <v>10712.12</v>
      </c>
      <c r="AA149" s="45">
        <v>8374.9</v>
      </c>
      <c r="AB149" s="45">
        <v>8042.31</v>
      </c>
      <c r="AC149" s="45">
        <v>7331.33</v>
      </c>
      <c r="AD149" s="45">
        <v>10030.08</v>
      </c>
      <c r="AE149" s="45">
        <v>17416.52</v>
      </c>
      <c r="AF149" s="45">
        <v>12500.6</v>
      </c>
      <c r="AG149" s="45">
        <v>15312.73</v>
      </c>
      <c r="AH149" s="45">
        <v>12644.45</v>
      </c>
      <c r="AI149" s="45">
        <v>12175.51</v>
      </c>
      <c r="AJ149" s="45">
        <v>16811.04</v>
      </c>
      <c r="AK149" s="45">
        <v>15961.21</v>
      </c>
      <c r="AL149" s="45">
        <v>15047.45</v>
      </c>
      <c r="AM149" s="45">
        <v>15230.63</v>
      </c>
      <c r="AN149" s="45">
        <v>15465.41</v>
      </c>
      <c r="AO149" s="45">
        <v>15368.19</v>
      </c>
      <c r="AP149" s="45">
        <v>15482.24</v>
      </c>
    </row>
    <row r="150" spans="1:42" ht="15">
      <c r="A150" s="93" t="s">
        <v>194</v>
      </c>
      <c r="B150" s="45">
        <v>9.01</v>
      </c>
      <c r="C150" s="45">
        <v>17.83</v>
      </c>
      <c r="D150" s="45">
        <v>33.17</v>
      </c>
      <c r="E150" s="45">
        <v>43.75</v>
      </c>
      <c r="F150" s="45">
        <v>99.7</v>
      </c>
      <c r="G150" s="45">
        <v>101.52</v>
      </c>
      <c r="H150" s="45">
        <v>204.34</v>
      </c>
      <c r="I150" s="45">
        <v>700</v>
      </c>
      <c r="J150" s="45">
        <v>914.39</v>
      </c>
      <c r="K150" s="45">
        <v>1309.35</v>
      </c>
      <c r="L150" s="45">
        <v>2700</v>
      </c>
      <c r="M150" s="45">
        <v>1900</v>
      </c>
      <c r="N150" s="45">
        <v>3000</v>
      </c>
      <c r="O150" s="45">
        <v>3100</v>
      </c>
      <c r="P150" s="45">
        <v>3000</v>
      </c>
      <c r="Q150" s="45">
        <v>3937</v>
      </c>
      <c r="R150" s="45">
        <v>4509.74</v>
      </c>
      <c r="S150" s="45">
        <v>4997.2</v>
      </c>
      <c r="T150" s="45">
        <v>5912.14</v>
      </c>
      <c r="U150" s="45">
        <v>7000</v>
      </c>
      <c r="V150" s="45">
        <v>7033.51</v>
      </c>
      <c r="W150" s="45">
        <v>4700</v>
      </c>
      <c r="X150" s="45">
        <v>4800</v>
      </c>
      <c r="Y150" s="45">
        <v>7003.95</v>
      </c>
      <c r="Z150" s="45">
        <v>9021.32</v>
      </c>
      <c r="AA150" s="45">
        <v>8700</v>
      </c>
      <c r="AB150" s="45">
        <v>9000</v>
      </c>
      <c r="AC150" s="45">
        <v>11000</v>
      </c>
      <c r="AD150" s="45">
        <v>13833</v>
      </c>
      <c r="AE150" s="45">
        <v>15643.16</v>
      </c>
      <c r="AF150" s="45">
        <v>12469.87</v>
      </c>
      <c r="AG150" s="45">
        <v>13006.48</v>
      </c>
      <c r="AH150" s="45">
        <v>12836.64</v>
      </c>
      <c r="AI150" s="45">
        <v>13383.23</v>
      </c>
      <c r="AJ150" s="45">
        <v>14544.92</v>
      </c>
      <c r="AK150" s="45">
        <v>16000.41</v>
      </c>
      <c r="AL150" s="45">
        <v>15255.62</v>
      </c>
      <c r="AM150" s="45">
        <v>16984.88</v>
      </c>
      <c r="AN150" s="45">
        <v>19297.07</v>
      </c>
      <c r="AO150" s="45">
        <v>18828.42</v>
      </c>
      <c r="AP150" s="45">
        <v>18922.83</v>
      </c>
    </row>
    <row r="151" spans="1:42" ht="15">
      <c r="A151" s="93" t="s">
        <v>205</v>
      </c>
      <c r="B151" s="45">
        <v>13.89</v>
      </c>
      <c r="C151" s="45">
        <v>14</v>
      </c>
      <c r="D151" s="45">
        <v>21.43</v>
      </c>
      <c r="E151" s="45">
        <v>42.5</v>
      </c>
      <c r="F151" s="45">
        <v>109.8</v>
      </c>
      <c r="G151" s="45">
        <v>224.55</v>
      </c>
      <c r="H151" s="45">
        <v>380</v>
      </c>
      <c r="I151" s="45">
        <v>1000</v>
      </c>
      <c r="J151" s="45">
        <v>1612.58</v>
      </c>
      <c r="K151" s="45">
        <v>1986.6</v>
      </c>
      <c r="L151" s="45">
        <v>2465.52</v>
      </c>
      <c r="M151" s="45">
        <v>2400</v>
      </c>
      <c r="N151" s="45">
        <v>2500</v>
      </c>
      <c r="O151" s="45">
        <v>2525</v>
      </c>
      <c r="P151" s="45">
        <v>2500</v>
      </c>
      <c r="Q151" s="45">
        <v>3000</v>
      </c>
      <c r="R151" s="45">
        <v>5000</v>
      </c>
      <c r="S151" s="45">
        <v>6000</v>
      </c>
      <c r="T151" s="45">
        <v>5694</v>
      </c>
      <c r="U151" s="45">
        <v>5955.9</v>
      </c>
      <c r="V151" s="45">
        <v>6277.94</v>
      </c>
      <c r="W151" s="45">
        <v>7378.79</v>
      </c>
      <c r="X151" s="45">
        <v>4000</v>
      </c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>
        <v>16800</v>
      </c>
      <c r="AM151" s="45">
        <v>13200</v>
      </c>
      <c r="AN151" s="45">
        <v>13406.59</v>
      </c>
      <c r="AO151" s="45">
        <v>13411.46</v>
      </c>
      <c r="AP151" s="45">
        <v>14100</v>
      </c>
    </row>
    <row r="152" spans="1:42" ht="15">
      <c r="A152" s="93" t="s">
        <v>184</v>
      </c>
      <c r="B152" s="45">
        <v>11.5</v>
      </c>
      <c r="C152" s="45">
        <v>12.84</v>
      </c>
      <c r="D152" s="45">
        <v>20.84</v>
      </c>
      <c r="E152" s="45">
        <v>46.62</v>
      </c>
      <c r="F152" s="45">
        <v>109.7</v>
      </c>
      <c r="G152" s="45">
        <v>113.64</v>
      </c>
      <c r="H152" s="45">
        <v>249.51</v>
      </c>
      <c r="I152" s="45">
        <v>644.85</v>
      </c>
      <c r="J152" s="45">
        <v>1020.68</v>
      </c>
      <c r="K152" s="45">
        <v>1181.43</v>
      </c>
      <c r="L152" s="45">
        <v>2269.14</v>
      </c>
      <c r="M152" s="45">
        <v>2538.53</v>
      </c>
      <c r="N152" s="45">
        <v>2675</v>
      </c>
      <c r="O152" s="45">
        <v>2000</v>
      </c>
      <c r="P152" s="45"/>
      <c r="Q152" s="45">
        <v>3004.89</v>
      </c>
      <c r="R152" s="45">
        <v>4692.68</v>
      </c>
      <c r="S152" s="45">
        <v>5405.38</v>
      </c>
      <c r="T152" s="45">
        <v>4591.31</v>
      </c>
      <c r="U152" s="45">
        <v>4598</v>
      </c>
      <c r="V152" s="45">
        <v>5764.71</v>
      </c>
      <c r="W152" s="45">
        <v>6153.99</v>
      </c>
      <c r="X152" s="45">
        <v>6000</v>
      </c>
      <c r="Y152" s="45">
        <v>6000</v>
      </c>
      <c r="Z152" s="45">
        <v>6000</v>
      </c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>
        <v>15452.87</v>
      </c>
      <c r="AL152" s="45">
        <v>19000</v>
      </c>
      <c r="AM152" s="45">
        <v>16000</v>
      </c>
      <c r="AN152" s="45">
        <v>24158.85</v>
      </c>
      <c r="AO152" s="45"/>
      <c r="AP152" s="45"/>
    </row>
    <row r="153" spans="1:42" ht="15">
      <c r="A153" s="93" t="s">
        <v>13</v>
      </c>
      <c r="B153" s="45">
        <v>12</v>
      </c>
      <c r="C153" s="45">
        <v>16.48</v>
      </c>
      <c r="D153" s="45">
        <v>35</v>
      </c>
      <c r="E153" s="45">
        <v>50</v>
      </c>
      <c r="F153" s="45">
        <v>110</v>
      </c>
      <c r="G153" s="45">
        <v>150</v>
      </c>
      <c r="H153" s="45">
        <v>276.7</v>
      </c>
      <c r="I153" s="45">
        <v>600.67</v>
      </c>
      <c r="J153" s="45">
        <v>900</v>
      </c>
      <c r="K153" s="45">
        <v>1354.5</v>
      </c>
      <c r="L153" s="45">
        <v>710</v>
      </c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</row>
    <row r="154" spans="1:42" ht="15">
      <c r="A154" s="93" t="s">
        <v>182</v>
      </c>
      <c r="B154" s="45">
        <v>14.81</v>
      </c>
      <c r="C154" s="45">
        <v>14.83</v>
      </c>
      <c r="D154" s="45"/>
      <c r="E154" s="45">
        <v>10</v>
      </c>
      <c r="F154" s="45">
        <v>111.82</v>
      </c>
      <c r="G154" s="45">
        <v>132.89</v>
      </c>
      <c r="H154" s="45">
        <v>220</v>
      </c>
      <c r="I154" s="45">
        <v>665.56</v>
      </c>
      <c r="J154" s="45">
        <v>984.45</v>
      </c>
      <c r="K154" s="45">
        <v>1354.5</v>
      </c>
      <c r="L154" s="45">
        <v>1675</v>
      </c>
      <c r="M154" s="45">
        <v>1844.3</v>
      </c>
      <c r="N154" s="45">
        <v>1900</v>
      </c>
      <c r="O154" s="45">
        <v>1408</v>
      </c>
      <c r="P154" s="45">
        <v>1500</v>
      </c>
      <c r="Q154" s="45">
        <v>1625</v>
      </c>
      <c r="R154" s="45">
        <v>6511.36</v>
      </c>
      <c r="S154" s="45">
        <v>7000</v>
      </c>
      <c r="T154" s="45">
        <v>4697.97</v>
      </c>
      <c r="U154" s="45">
        <v>6625.04</v>
      </c>
      <c r="V154" s="45">
        <v>6262.35</v>
      </c>
      <c r="W154" s="45">
        <v>9086.57</v>
      </c>
      <c r="X154" s="45">
        <v>8063.51</v>
      </c>
      <c r="Y154" s="45">
        <v>8491.64</v>
      </c>
      <c r="Z154" s="45">
        <v>11067.6</v>
      </c>
      <c r="AA154" s="45">
        <v>10128.3</v>
      </c>
      <c r="AB154" s="45">
        <v>9893.93</v>
      </c>
      <c r="AC154" s="45">
        <v>11454.78</v>
      </c>
      <c r="AD154" s="45">
        <v>10425.63</v>
      </c>
      <c r="AE154" s="45">
        <v>14379.67</v>
      </c>
      <c r="AF154" s="45">
        <v>17068.6</v>
      </c>
      <c r="AG154" s="45">
        <v>14758.99</v>
      </c>
      <c r="AH154" s="45">
        <v>17280.64</v>
      </c>
      <c r="AI154" s="45">
        <v>16957.28</v>
      </c>
      <c r="AJ154" s="45">
        <v>18665.98</v>
      </c>
      <c r="AK154" s="45">
        <v>17973.82</v>
      </c>
      <c r="AL154" s="45"/>
      <c r="AM154" s="45">
        <v>19947.35</v>
      </c>
      <c r="AN154" s="45">
        <v>18473.29</v>
      </c>
      <c r="AO154" s="45">
        <v>12835.76</v>
      </c>
      <c r="AP154" s="45">
        <v>16759.31</v>
      </c>
    </row>
    <row r="155" spans="1:42" ht="15">
      <c r="A155" s="93" t="s">
        <v>189</v>
      </c>
      <c r="B155" s="45">
        <v>12</v>
      </c>
      <c r="C155" s="45">
        <v>13.92</v>
      </c>
      <c r="D155" s="45">
        <v>33.4</v>
      </c>
      <c r="E155" s="45">
        <v>48</v>
      </c>
      <c r="F155" s="45">
        <v>80</v>
      </c>
      <c r="G155" s="45">
        <v>105.83</v>
      </c>
      <c r="H155" s="45">
        <v>304.75</v>
      </c>
      <c r="I155" s="45">
        <v>700</v>
      </c>
      <c r="J155" s="45">
        <v>998.25</v>
      </c>
      <c r="K155" s="45">
        <v>1083.57</v>
      </c>
      <c r="L155" s="45">
        <v>1200</v>
      </c>
      <c r="M155" s="45">
        <v>1200</v>
      </c>
      <c r="N155" s="45"/>
      <c r="O155" s="45"/>
      <c r="P155" s="45">
        <v>2300</v>
      </c>
      <c r="Q155" s="45">
        <v>4163.7</v>
      </c>
      <c r="R155" s="45">
        <v>6903.58</v>
      </c>
      <c r="S155" s="45">
        <v>4720.93</v>
      </c>
      <c r="T155" s="45">
        <v>4785.28</v>
      </c>
      <c r="U155" s="45">
        <v>4795.7</v>
      </c>
      <c r="V155" s="45">
        <v>5498.33</v>
      </c>
      <c r="W155" s="45">
        <v>6000</v>
      </c>
      <c r="X155" s="45">
        <v>9930.23</v>
      </c>
      <c r="Y155" s="45">
        <v>5000</v>
      </c>
      <c r="Z155" s="45"/>
      <c r="AA155" s="45">
        <v>12000</v>
      </c>
      <c r="AB155" s="45">
        <v>6800</v>
      </c>
      <c r="AC155" s="45"/>
      <c r="AD155" s="45"/>
      <c r="AE155" s="45"/>
      <c r="AF155" s="45">
        <v>12000</v>
      </c>
      <c r="AG155" s="45">
        <v>0</v>
      </c>
      <c r="AH155" s="45">
        <v>15000</v>
      </c>
      <c r="AI155" s="45">
        <v>0</v>
      </c>
      <c r="AJ155" s="45"/>
      <c r="AK155" s="45">
        <v>15500</v>
      </c>
      <c r="AL155" s="45">
        <v>16139.02</v>
      </c>
      <c r="AM155" s="45">
        <v>15658.01</v>
      </c>
      <c r="AN155" s="45">
        <v>16051.27</v>
      </c>
      <c r="AO155" s="45">
        <v>15934.54</v>
      </c>
      <c r="AP155" s="45">
        <v>15910.11</v>
      </c>
    </row>
    <row r="156" spans="1:42" ht="15">
      <c r="A156" s="93" t="s">
        <v>179</v>
      </c>
      <c r="B156" s="45">
        <v>14.8</v>
      </c>
      <c r="C156" s="45">
        <v>15.69</v>
      </c>
      <c r="D156" s="45">
        <v>22.7</v>
      </c>
      <c r="E156" s="45">
        <v>66.03</v>
      </c>
      <c r="F156" s="45">
        <v>102.83</v>
      </c>
      <c r="G156" s="45">
        <v>148.6</v>
      </c>
      <c r="H156" s="45">
        <v>255.58</v>
      </c>
      <c r="I156" s="45">
        <v>348.8</v>
      </c>
      <c r="J156" s="45">
        <v>718.23</v>
      </c>
      <c r="K156" s="45">
        <v>1089.02</v>
      </c>
      <c r="L156" s="45">
        <v>911.85</v>
      </c>
      <c r="M156" s="45">
        <v>1500</v>
      </c>
      <c r="N156" s="45">
        <v>1887.14</v>
      </c>
      <c r="O156" s="45">
        <v>1500</v>
      </c>
      <c r="P156" s="45"/>
      <c r="Q156" s="45">
        <v>1800</v>
      </c>
      <c r="R156" s="45">
        <v>6000</v>
      </c>
      <c r="S156" s="45">
        <v>2937.15</v>
      </c>
      <c r="T156" s="45">
        <v>4836.74</v>
      </c>
      <c r="U156" s="45">
        <v>6448.49</v>
      </c>
      <c r="V156" s="45">
        <v>5000</v>
      </c>
      <c r="W156" s="45">
        <v>6031.25</v>
      </c>
      <c r="X156" s="45">
        <v>7368.42</v>
      </c>
      <c r="Y156" s="45">
        <v>6000</v>
      </c>
      <c r="Z156" s="45">
        <v>6000</v>
      </c>
      <c r="AA156" s="45">
        <v>7000</v>
      </c>
      <c r="AB156" s="45">
        <v>7000</v>
      </c>
      <c r="AC156" s="45">
        <v>6818.18</v>
      </c>
      <c r="AD156" s="45">
        <v>9000</v>
      </c>
      <c r="AE156" s="45"/>
      <c r="AF156" s="45">
        <v>7000</v>
      </c>
      <c r="AG156" s="45">
        <v>14500</v>
      </c>
      <c r="AH156" s="45">
        <v>15000</v>
      </c>
      <c r="AI156" s="45"/>
      <c r="AJ156" s="45">
        <v>16728.59</v>
      </c>
      <c r="AK156" s="45">
        <v>16989.53</v>
      </c>
      <c r="AL156" s="45">
        <v>16750.9</v>
      </c>
      <c r="AM156" s="45">
        <v>17054.65</v>
      </c>
      <c r="AN156" s="45">
        <v>17823.38</v>
      </c>
      <c r="AO156" s="45">
        <v>19353.6</v>
      </c>
      <c r="AP156" s="45">
        <v>19699.24</v>
      </c>
    </row>
    <row r="157" spans="1:42" ht="15">
      <c r="A157" s="93" t="s">
        <v>187</v>
      </c>
      <c r="B157" s="45">
        <v>14.26</v>
      </c>
      <c r="C157" s="45">
        <v>17</v>
      </c>
      <c r="D157" s="45">
        <v>21.15</v>
      </c>
      <c r="E157" s="45">
        <v>68.56</v>
      </c>
      <c r="F157" s="45">
        <v>145.45</v>
      </c>
      <c r="G157" s="45">
        <v>140</v>
      </c>
      <c r="H157" s="45">
        <v>276.67</v>
      </c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>
        <v>4000</v>
      </c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</row>
    <row r="158" spans="1:42" ht="15">
      <c r="A158" s="93" t="s">
        <v>196</v>
      </c>
      <c r="B158" s="45">
        <v>14</v>
      </c>
      <c r="C158" s="45">
        <v>30</v>
      </c>
      <c r="D158" s="45"/>
      <c r="E158" s="45">
        <v>110</v>
      </c>
      <c r="F158" s="45">
        <v>300</v>
      </c>
      <c r="G158" s="45"/>
      <c r="H158" s="45">
        <v>830</v>
      </c>
      <c r="I158" s="45"/>
      <c r="J158" s="45"/>
      <c r="K158" s="45"/>
      <c r="L158" s="45"/>
      <c r="M158" s="45">
        <v>3175</v>
      </c>
      <c r="N158" s="45"/>
      <c r="O158" s="45">
        <v>2500</v>
      </c>
      <c r="P158" s="45">
        <v>2672.5</v>
      </c>
      <c r="Q158" s="45">
        <v>3666.67</v>
      </c>
      <c r="R158" s="45"/>
      <c r="S158" s="45">
        <v>5000</v>
      </c>
      <c r="T158" s="45">
        <v>5000</v>
      </c>
      <c r="U158" s="45">
        <v>5750</v>
      </c>
      <c r="V158" s="45">
        <v>6200</v>
      </c>
      <c r="W158" s="45">
        <v>2500</v>
      </c>
      <c r="X158" s="45">
        <v>4500</v>
      </c>
      <c r="Y158" s="45">
        <v>4514.89</v>
      </c>
      <c r="Z158" s="45"/>
      <c r="AA158" s="45">
        <v>8420</v>
      </c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</row>
    <row r="159" spans="1:42" ht="15">
      <c r="A159" s="93" t="s">
        <v>188</v>
      </c>
      <c r="B159" s="45">
        <v>10</v>
      </c>
      <c r="C159" s="45">
        <v>10</v>
      </c>
      <c r="D159" s="45"/>
      <c r="E159" s="45"/>
      <c r="F159" s="45">
        <v>85.67</v>
      </c>
      <c r="G159" s="45">
        <v>91</v>
      </c>
      <c r="H159" s="45">
        <v>150</v>
      </c>
      <c r="I159" s="45"/>
      <c r="J159" s="45"/>
      <c r="K159" s="45"/>
      <c r="L159" s="45"/>
      <c r="M159" s="45"/>
      <c r="N159" s="45"/>
      <c r="O159" s="45">
        <v>2200</v>
      </c>
      <c r="P159" s="45"/>
      <c r="Q159" s="45">
        <v>2000</v>
      </c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</row>
    <row r="160" spans="1:42" ht="15">
      <c r="A160" s="93" t="s">
        <v>210</v>
      </c>
      <c r="B160" s="45">
        <v>0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</row>
    <row r="161" spans="1:42" ht="15">
      <c r="A161" s="93" t="s">
        <v>190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>
        <v>13200</v>
      </c>
      <c r="AF161" s="45"/>
      <c r="AG161" s="45"/>
      <c r="AH161" s="45"/>
      <c r="AI161" s="45"/>
      <c r="AJ161" s="45"/>
      <c r="AK161" s="45"/>
      <c r="AL161" s="45">
        <v>12345</v>
      </c>
      <c r="AM161" s="45"/>
      <c r="AN161" s="45"/>
      <c r="AO161" s="45"/>
      <c r="AP161" s="45"/>
    </row>
    <row r="162" spans="1:42" ht="15">
      <c r="A162" s="93" t="s">
        <v>180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>
        <v>42000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">
      <pane xSplit="1" topLeftCell="E1" activePane="topRight" state="frozen"/>
      <selection pane="topLeft" activeCell="A1" sqref="A1"/>
      <selection pane="topRight" activeCell="X17" sqref="X17"/>
    </sheetView>
  </sheetViews>
  <sheetFormatPr defaultColWidth="11.421875" defaultRowHeight="15"/>
  <cols>
    <col min="1" max="1" width="18.140625" style="0" customWidth="1"/>
  </cols>
  <sheetData>
    <row r="1" ht="15">
      <c r="A1" s="6" t="s">
        <v>39</v>
      </c>
    </row>
    <row r="2" ht="15">
      <c r="A2" s="6"/>
    </row>
    <row r="3" ht="15.75" thickBot="1">
      <c r="A3" s="6" t="s">
        <v>40</v>
      </c>
    </row>
    <row r="4" spans="1:24" ht="15.75" thickBot="1">
      <c r="A4" s="2" t="s">
        <v>2</v>
      </c>
      <c r="B4" s="11">
        <v>1980</v>
      </c>
      <c r="C4" s="9">
        <v>1990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10">
        <v>2020</v>
      </c>
    </row>
    <row r="5" spans="1:24" ht="15">
      <c r="A5" s="4" t="s">
        <v>7</v>
      </c>
      <c r="B5" s="53">
        <v>2842.973</v>
      </c>
      <c r="C5" s="54">
        <v>5503.534</v>
      </c>
      <c r="D5" s="54">
        <v>7494.36</v>
      </c>
      <c r="E5" s="54">
        <v>7094.792</v>
      </c>
      <c r="F5" s="54">
        <v>7143.304</v>
      </c>
      <c r="G5" s="54">
        <v>7221.005</v>
      </c>
      <c r="H5" s="54">
        <v>7271.61</v>
      </c>
      <c r="I5" s="54">
        <v>7278.513</v>
      </c>
      <c r="J5" s="54">
        <v>5984.011</v>
      </c>
      <c r="K5" s="54">
        <v>5642.21</v>
      </c>
      <c r="L5" s="54">
        <v>6593.612</v>
      </c>
      <c r="M5" s="54">
        <v>7278.013</v>
      </c>
      <c r="N5" s="54">
        <v>7370.01</v>
      </c>
      <c r="O5" s="54">
        <v>7347.413</v>
      </c>
      <c r="P5" s="54">
        <v>7300</v>
      </c>
      <c r="Q5" s="54">
        <v>7500</v>
      </c>
      <c r="R5" s="54">
        <v>6550</v>
      </c>
      <c r="S5" s="54">
        <v>7534.409</v>
      </c>
      <c r="T5" s="54">
        <v>7614.543</v>
      </c>
      <c r="U5" s="54">
        <v>6653</v>
      </c>
      <c r="V5" s="54">
        <v>6550.617</v>
      </c>
      <c r="W5" s="54">
        <v>6583.097</v>
      </c>
      <c r="X5" s="55">
        <v>6800.007</v>
      </c>
    </row>
    <row r="6" spans="1:24" ht="15">
      <c r="A6" s="4" t="s">
        <v>9</v>
      </c>
      <c r="B6" s="50">
        <v>2080.06</v>
      </c>
      <c r="C6" s="14">
        <v>2529</v>
      </c>
      <c r="D6" s="14">
        <v>4859.2</v>
      </c>
      <c r="E6" s="14">
        <v>3785.2</v>
      </c>
      <c r="F6" s="14">
        <v>3628</v>
      </c>
      <c r="G6" s="14">
        <v>4689.2</v>
      </c>
      <c r="H6" s="14">
        <v>4867</v>
      </c>
      <c r="I6" s="14">
        <v>5175.4</v>
      </c>
      <c r="J6" s="14">
        <v>5238.2</v>
      </c>
      <c r="K6" s="14">
        <v>6327.6</v>
      </c>
      <c r="L6" s="14">
        <v>6494.4</v>
      </c>
      <c r="M6" s="14">
        <v>6375.7</v>
      </c>
      <c r="N6" s="14">
        <v>6514.4</v>
      </c>
      <c r="O6" s="14">
        <v>7471.3</v>
      </c>
      <c r="P6" s="14">
        <v>8380</v>
      </c>
      <c r="Q6" s="14">
        <v>8007</v>
      </c>
      <c r="R6" s="14">
        <v>8074</v>
      </c>
      <c r="S6" s="14">
        <v>8322</v>
      </c>
      <c r="T6" s="14">
        <v>7990.3</v>
      </c>
      <c r="U6" s="14">
        <v>8443.084</v>
      </c>
      <c r="V6" s="14">
        <v>9119.7</v>
      </c>
      <c r="W6" s="14">
        <v>8471.3</v>
      </c>
      <c r="X6" s="15">
        <v>8325.2</v>
      </c>
    </row>
    <row r="7" spans="1:24" ht="15">
      <c r="A7" s="4" t="s">
        <v>6</v>
      </c>
      <c r="B7" s="50">
        <v>3470.5</v>
      </c>
      <c r="C7" s="14">
        <v>4967</v>
      </c>
      <c r="D7" s="14">
        <v>6026.8</v>
      </c>
      <c r="E7" s="14">
        <v>4476.7</v>
      </c>
      <c r="F7" s="14">
        <v>5073</v>
      </c>
      <c r="G7" s="14">
        <v>4544</v>
      </c>
      <c r="H7" s="14">
        <v>5428.1</v>
      </c>
      <c r="I7" s="14">
        <v>7316.4</v>
      </c>
      <c r="J7" s="14">
        <v>7276.5</v>
      </c>
      <c r="K7" s="14">
        <v>6790</v>
      </c>
      <c r="L7" s="14">
        <v>5830</v>
      </c>
      <c r="M7" s="14">
        <v>6300</v>
      </c>
      <c r="N7" s="14">
        <v>5530</v>
      </c>
      <c r="O7" s="14">
        <v>6506.4</v>
      </c>
      <c r="P7" s="14">
        <v>5890</v>
      </c>
      <c r="Q7" s="14">
        <v>6340</v>
      </c>
      <c r="R7" s="14">
        <v>7200</v>
      </c>
      <c r="S7" s="14">
        <v>5791</v>
      </c>
      <c r="T7" s="14">
        <v>5762</v>
      </c>
      <c r="U7" s="14">
        <v>6000</v>
      </c>
      <c r="V7" s="14">
        <v>5977.16</v>
      </c>
      <c r="W7" s="14">
        <v>6123.93</v>
      </c>
      <c r="X7" s="15">
        <v>7500</v>
      </c>
    </row>
    <row r="8" spans="1:24" ht="15">
      <c r="A8" s="4" t="s">
        <v>32</v>
      </c>
      <c r="B8" s="50">
        <v>23.55</v>
      </c>
      <c r="C8" s="14">
        <v>72.886</v>
      </c>
      <c r="D8" s="14">
        <v>1459</v>
      </c>
      <c r="E8" s="14">
        <v>1332</v>
      </c>
      <c r="F8" s="14">
        <v>1298</v>
      </c>
      <c r="G8" s="14">
        <v>1211</v>
      </c>
      <c r="H8" s="14">
        <v>1377.06</v>
      </c>
      <c r="I8" s="14">
        <v>979</v>
      </c>
      <c r="J8" s="14">
        <v>1052</v>
      </c>
      <c r="K8" s="14">
        <v>1277</v>
      </c>
      <c r="L8" s="14">
        <v>1692.65</v>
      </c>
      <c r="M8" s="14">
        <v>1712</v>
      </c>
      <c r="N8" s="14">
        <v>1729.1</v>
      </c>
      <c r="O8" s="14">
        <v>2077.54</v>
      </c>
      <c r="P8" s="14">
        <v>2359</v>
      </c>
      <c r="Q8" s="14">
        <v>3272</v>
      </c>
      <c r="R8" s="14">
        <v>2721</v>
      </c>
      <c r="S8" s="14">
        <v>2824</v>
      </c>
      <c r="T8" s="14">
        <v>2357</v>
      </c>
      <c r="U8" s="14">
        <v>2681.162</v>
      </c>
      <c r="V8" s="14">
        <v>3171.117</v>
      </c>
      <c r="W8" s="14">
        <v>2119.836</v>
      </c>
      <c r="X8" s="15">
        <v>2034.057</v>
      </c>
    </row>
    <row r="9" spans="1:24" ht="15">
      <c r="A9" s="4" t="s">
        <v>41</v>
      </c>
      <c r="B9" s="50">
        <v>390.3</v>
      </c>
      <c r="C9" s="14">
        <v>679.6</v>
      </c>
      <c r="D9" s="14">
        <v>1186.26</v>
      </c>
      <c r="E9" s="14">
        <v>1083</v>
      </c>
      <c r="F9" s="14">
        <v>1036</v>
      </c>
      <c r="G9" s="14">
        <v>1081.86</v>
      </c>
      <c r="H9" s="14">
        <v>1125.37</v>
      </c>
      <c r="I9" s="14">
        <v>1231.54</v>
      </c>
      <c r="J9" s="14">
        <v>1405.6</v>
      </c>
      <c r="K9" s="14">
        <v>1618.46</v>
      </c>
      <c r="L9" s="14">
        <v>1421.19</v>
      </c>
      <c r="M9" s="14">
        <v>1480.81</v>
      </c>
      <c r="N9" s="14">
        <v>1465.23</v>
      </c>
      <c r="O9" s="14">
        <v>1555.94</v>
      </c>
      <c r="P9" s="14">
        <v>1607</v>
      </c>
      <c r="Q9" s="14">
        <v>1438</v>
      </c>
      <c r="R9" s="14">
        <v>1503</v>
      </c>
      <c r="S9" s="14">
        <v>1505.826</v>
      </c>
      <c r="T9" s="14">
        <v>1550.72</v>
      </c>
      <c r="U9" s="14">
        <v>1408</v>
      </c>
      <c r="V9" s="14">
        <v>1616.59</v>
      </c>
      <c r="W9" s="14">
        <v>1107.04</v>
      </c>
      <c r="X9" s="15">
        <v>1113.94</v>
      </c>
    </row>
    <row r="10" spans="1:24" ht="15">
      <c r="A10" s="4" t="s">
        <v>42</v>
      </c>
      <c r="B10" s="50">
        <v>262.441</v>
      </c>
      <c r="C10" s="14">
        <v>722.393</v>
      </c>
      <c r="D10" s="14">
        <v>1078.01</v>
      </c>
      <c r="E10" s="14">
        <v>1137.96</v>
      </c>
      <c r="F10" s="14">
        <v>1296.65</v>
      </c>
      <c r="G10" s="14">
        <v>1265.61</v>
      </c>
      <c r="H10" s="14">
        <v>1283.36</v>
      </c>
      <c r="I10" s="14">
        <v>1343.9</v>
      </c>
      <c r="J10" s="14">
        <v>1429</v>
      </c>
      <c r="K10" s="14">
        <v>1548.18</v>
      </c>
      <c r="L10" s="14">
        <v>1370.7</v>
      </c>
      <c r="M10" s="14">
        <v>1471.2</v>
      </c>
      <c r="N10" s="14">
        <v>1461.2</v>
      </c>
      <c r="O10" s="14">
        <v>1328.6</v>
      </c>
      <c r="P10" s="14">
        <v>1306</v>
      </c>
      <c r="Q10" s="14">
        <v>1466</v>
      </c>
      <c r="R10" s="14">
        <v>1394</v>
      </c>
      <c r="S10" s="14">
        <v>1285.5</v>
      </c>
      <c r="T10" s="14">
        <v>1325.7</v>
      </c>
      <c r="U10" s="14">
        <v>1308.9</v>
      </c>
      <c r="V10" s="14">
        <v>1228.3</v>
      </c>
      <c r="W10" s="14">
        <v>856.8</v>
      </c>
      <c r="X10" s="15">
        <v>957.7</v>
      </c>
    </row>
    <row r="11" spans="1:24" ht="15">
      <c r="A11" s="4" t="s">
        <v>12</v>
      </c>
      <c r="B11" s="50">
        <v>0</v>
      </c>
      <c r="C11" s="14">
        <v>0</v>
      </c>
      <c r="D11" s="14">
        <v>156.7</v>
      </c>
      <c r="E11" s="14">
        <v>108.4</v>
      </c>
      <c r="F11" s="14">
        <v>70</v>
      </c>
      <c r="G11" s="14">
        <v>54.1</v>
      </c>
      <c r="H11" s="14">
        <v>107.3</v>
      </c>
      <c r="I11" s="14">
        <v>195.2</v>
      </c>
      <c r="J11" s="14">
        <v>386.8</v>
      </c>
      <c r="K11" s="14">
        <v>799.9</v>
      </c>
      <c r="L11" s="14">
        <v>1379.6</v>
      </c>
      <c r="M11" s="14">
        <v>1013.7</v>
      </c>
      <c r="N11" s="14">
        <v>862.5</v>
      </c>
      <c r="O11" s="14">
        <v>832.7</v>
      </c>
      <c r="P11" s="14">
        <v>547</v>
      </c>
      <c r="Q11" s="14">
        <v>996</v>
      </c>
      <c r="R11" s="14">
        <v>865</v>
      </c>
      <c r="S11" s="14">
        <v>671.1</v>
      </c>
      <c r="T11" s="14">
        <v>449.3</v>
      </c>
      <c r="U11" s="14">
        <v>785.7</v>
      </c>
      <c r="V11" s="14">
        <v>1039.3</v>
      </c>
      <c r="W11" s="14">
        <v>1279.2</v>
      </c>
      <c r="X11" s="15">
        <v>1112.5</v>
      </c>
    </row>
    <row r="12" spans="1:24" ht="15">
      <c r="A12" s="4" t="s">
        <v>43</v>
      </c>
      <c r="B12" s="50">
        <v>319.834</v>
      </c>
      <c r="C12" s="14">
        <v>500.374</v>
      </c>
      <c r="D12" s="14">
        <v>436.768</v>
      </c>
      <c r="E12" s="14">
        <v>443.227</v>
      </c>
      <c r="F12" s="14">
        <v>438.986</v>
      </c>
      <c r="G12" s="14">
        <v>426.27</v>
      </c>
      <c r="H12" s="14">
        <v>538.222</v>
      </c>
      <c r="I12" s="14">
        <v>550.2</v>
      </c>
      <c r="J12" s="14">
        <v>623.853</v>
      </c>
      <c r="K12" s="14">
        <v>796.751</v>
      </c>
      <c r="L12" s="14">
        <v>771.069</v>
      </c>
      <c r="M12" s="14">
        <v>809.97</v>
      </c>
      <c r="N12" s="14">
        <v>769.331</v>
      </c>
      <c r="O12" s="14">
        <v>830.149</v>
      </c>
      <c r="P12" s="14">
        <v>720</v>
      </c>
      <c r="Q12" s="14">
        <v>921</v>
      </c>
      <c r="R12" s="14">
        <v>951</v>
      </c>
      <c r="S12" s="14">
        <v>947.075</v>
      </c>
      <c r="T12" s="14">
        <v>826.946</v>
      </c>
      <c r="U12" s="14">
        <v>914.266</v>
      </c>
      <c r="V12" s="14">
        <v>845.11</v>
      </c>
      <c r="W12" s="14">
        <v>875.21</v>
      </c>
      <c r="X12" s="15">
        <v>980.89</v>
      </c>
    </row>
    <row r="13" spans="1:24" ht="15">
      <c r="A13" s="4" t="s">
        <v>44</v>
      </c>
      <c r="B13" s="50">
        <v>91.774</v>
      </c>
      <c r="C13" s="14">
        <v>389.9</v>
      </c>
      <c r="D13" s="14">
        <v>402</v>
      </c>
      <c r="E13" s="14">
        <v>451</v>
      </c>
      <c r="F13" s="14">
        <v>432</v>
      </c>
      <c r="G13" s="14">
        <v>542</v>
      </c>
      <c r="H13" s="14">
        <v>557.6</v>
      </c>
      <c r="I13" s="14">
        <v>592.7</v>
      </c>
      <c r="J13" s="14">
        <v>575</v>
      </c>
      <c r="K13" s="14">
        <v>681</v>
      </c>
      <c r="L13" s="14">
        <v>598.154</v>
      </c>
      <c r="M13" s="14">
        <v>570</v>
      </c>
      <c r="N13" s="14">
        <v>653</v>
      </c>
      <c r="O13" s="14">
        <v>705</v>
      </c>
      <c r="P13" s="14">
        <v>756</v>
      </c>
      <c r="Q13" s="14">
        <v>715</v>
      </c>
      <c r="R13" s="14">
        <v>675</v>
      </c>
      <c r="S13" s="14">
        <v>652</v>
      </c>
      <c r="T13" s="14">
        <v>579</v>
      </c>
      <c r="U13" s="14">
        <v>562</v>
      </c>
      <c r="V13" s="14">
        <v>583</v>
      </c>
      <c r="W13" s="14">
        <v>530</v>
      </c>
      <c r="X13" s="15">
        <v>380</v>
      </c>
    </row>
    <row r="14" spans="1:24" ht="15">
      <c r="A14" s="4" t="s">
        <v>37</v>
      </c>
      <c r="B14" s="50">
        <v>0</v>
      </c>
      <c r="C14" s="14">
        <v>0</v>
      </c>
      <c r="D14" s="14">
        <v>172</v>
      </c>
      <c r="E14" s="14">
        <v>117.22</v>
      </c>
      <c r="F14" s="14">
        <v>119.83</v>
      </c>
      <c r="G14" s="14">
        <v>197.41</v>
      </c>
      <c r="H14" s="14">
        <v>231.73</v>
      </c>
      <c r="I14" s="14">
        <v>226.84</v>
      </c>
      <c r="J14" s="14">
        <v>447.93</v>
      </c>
      <c r="K14" s="14">
        <v>533.7</v>
      </c>
      <c r="L14" s="14">
        <v>624.38</v>
      </c>
      <c r="M14" s="14">
        <v>556.3</v>
      </c>
      <c r="N14" s="14">
        <v>607.4</v>
      </c>
      <c r="O14" s="14">
        <v>839.5</v>
      </c>
      <c r="P14" s="14">
        <v>976</v>
      </c>
      <c r="Q14" s="14">
        <v>1120</v>
      </c>
      <c r="R14" s="14">
        <v>1061</v>
      </c>
      <c r="S14" s="14">
        <v>903.277</v>
      </c>
      <c r="T14" s="14">
        <v>911.849</v>
      </c>
      <c r="U14" s="14">
        <v>955.912</v>
      </c>
      <c r="V14" s="14">
        <v>1499.205</v>
      </c>
      <c r="W14" s="14">
        <v>1426.241</v>
      </c>
      <c r="X14" s="15">
        <v>1455.373</v>
      </c>
    </row>
    <row r="15" spans="1:24" ht="15">
      <c r="A15" s="4" t="s">
        <v>13</v>
      </c>
      <c r="B15" s="50">
        <v>3</v>
      </c>
      <c r="C15" s="14">
        <v>0.07</v>
      </c>
      <c r="D15" s="14">
        <v>10</v>
      </c>
      <c r="E15" s="14">
        <v>1</v>
      </c>
      <c r="F15" s="14">
        <v>1</v>
      </c>
      <c r="G15" s="14">
        <v>1</v>
      </c>
      <c r="H15" s="14">
        <v>1</v>
      </c>
      <c r="I15" s="14">
        <v>4</v>
      </c>
      <c r="J15" s="14">
        <v>5</v>
      </c>
      <c r="K15" s="14">
        <v>3</v>
      </c>
      <c r="L15" s="14">
        <v>2</v>
      </c>
      <c r="M15" s="14">
        <v>2.181</v>
      </c>
      <c r="N15" s="14">
        <v>3</v>
      </c>
      <c r="O15" s="14">
        <v>0.185</v>
      </c>
      <c r="P15" s="14">
        <v>0.01</v>
      </c>
      <c r="Q15" s="14">
        <v>0.1</v>
      </c>
      <c r="R15" s="14">
        <v>2</v>
      </c>
      <c r="S15" s="14">
        <v>11</v>
      </c>
      <c r="T15" s="14">
        <v>12</v>
      </c>
      <c r="U15" s="14">
        <v>7</v>
      </c>
      <c r="V15" s="14">
        <v>2</v>
      </c>
      <c r="W15" s="14">
        <v>3</v>
      </c>
      <c r="X15" s="15">
        <v>3</v>
      </c>
    </row>
    <row r="16" spans="1:24" ht="15.75" thickBot="1">
      <c r="A16" s="4" t="s">
        <v>14</v>
      </c>
      <c r="B16" s="52">
        <v>1507.588</v>
      </c>
      <c r="C16" s="51">
        <v>2215.054</v>
      </c>
      <c r="D16" s="51">
        <v>1945.652</v>
      </c>
      <c r="E16" s="51">
        <v>1940.177</v>
      </c>
      <c r="F16" s="51">
        <v>1857.372</v>
      </c>
      <c r="G16" s="51">
        <v>1749.203</v>
      </c>
      <c r="H16" s="51">
        <v>2073.103</v>
      </c>
      <c r="I16" s="51">
        <v>2145.215</v>
      </c>
      <c r="J16" s="51">
        <v>2382.444</v>
      </c>
      <c r="K16" s="51">
        <v>3214.714</v>
      </c>
      <c r="L16" s="51">
        <v>3840.09</v>
      </c>
      <c r="M16" s="51">
        <v>4045.96</v>
      </c>
      <c r="N16" s="51">
        <v>4715.774</v>
      </c>
      <c r="O16" s="51">
        <v>4150.615</v>
      </c>
      <c r="P16" s="51">
        <v>4260</v>
      </c>
      <c r="Q16" s="51">
        <v>4600</v>
      </c>
      <c r="R16" s="51">
        <v>4787</v>
      </c>
      <c r="S16" s="51">
        <v>4332.303999999996</v>
      </c>
      <c r="T16" s="51">
        <v>4329.546999999999</v>
      </c>
      <c r="U16" s="51">
        <v>5021.378</v>
      </c>
      <c r="V16" s="51">
        <f>V17-31632</f>
        <v>5369.699999999997</v>
      </c>
      <c r="W16" s="51">
        <f>W17-29376</f>
        <v>4914.152999999998</v>
      </c>
      <c r="X16" s="56">
        <f>X17-30663</f>
        <v>4833.527000000002</v>
      </c>
    </row>
    <row r="17" spans="1:24" ht="15.75" thickBot="1">
      <c r="A17" s="2" t="s">
        <v>15</v>
      </c>
      <c r="B17" s="35">
        <v>10992.02</v>
      </c>
      <c r="C17" s="16">
        <v>17610.811</v>
      </c>
      <c r="D17" s="16">
        <v>25835.303</v>
      </c>
      <c r="E17" s="16">
        <v>22560.719</v>
      </c>
      <c r="F17" s="16">
        <v>22913.861</v>
      </c>
      <c r="G17" s="16">
        <v>23470.332</v>
      </c>
      <c r="H17" s="16">
        <v>25317.298</v>
      </c>
      <c r="I17" s="16">
        <v>27693.682</v>
      </c>
      <c r="J17" s="16">
        <v>27441.401</v>
      </c>
      <c r="K17" s="16">
        <v>29838.784</v>
      </c>
      <c r="L17" s="16">
        <v>30617.845</v>
      </c>
      <c r="M17" s="16">
        <v>31615.834</v>
      </c>
      <c r="N17" s="16">
        <v>31680.945</v>
      </c>
      <c r="O17" s="16">
        <v>33645.342</v>
      </c>
      <c r="P17" s="16">
        <v>34101.009999999995</v>
      </c>
      <c r="Q17" s="16">
        <v>36375.1</v>
      </c>
      <c r="R17" s="16">
        <v>35783</v>
      </c>
      <c r="S17" s="16">
        <v>34779.304</v>
      </c>
      <c r="T17" s="16">
        <v>33708.547</v>
      </c>
      <c r="U17" s="16">
        <v>34740.402</v>
      </c>
      <c r="V17" s="16">
        <v>37001.7</v>
      </c>
      <c r="W17" s="16">
        <v>34290.153</v>
      </c>
      <c r="X17" s="17">
        <v>35496.527</v>
      </c>
    </row>
    <row r="18" ht="15">
      <c r="A18" s="6"/>
    </row>
    <row r="19" ht="15.75" thickBot="1">
      <c r="A19" s="6" t="s">
        <v>45</v>
      </c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10">
        <v>2020</v>
      </c>
    </row>
    <row r="21" spans="1:24" ht="15">
      <c r="A21" s="4" t="s">
        <v>46</v>
      </c>
      <c r="B21" s="25">
        <v>3.5948</v>
      </c>
      <c r="C21" s="26">
        <v>3.25</v>
      </c>
      <c r="D21" s="26">
        <v>3.625</v>
      </c>
      <c r="E21" s="26">
        <v>3.396</v>
      </c>
      <c r="F21" s="26">
        <v>3.0249</v>
      </c>
      <c r="G21" s="26">
        <v>3.4922</v>
      </c>
      <c r="H21" s="26">
        <v>4.644</v>
      </c>
      <c r="I21" s="26">
        <v>3.6908</v>
      </c>
      <c r="J21" s="26">
        <v>3.5152</v>
      </c>
      <c r="K21" s="26">
        <v>3.4706</v>
      </c>
      <c r="L21" s="26">
        <v>3.9583</v>
      </c>
      <c r="M21" s="26">
        <v>4.6154</v>
      </c>
      <c r="N21" s="26">
        <v>4.3773</v>
      </c>
      <c r="O21" s="26">
        <v>3.4387</v>
      </c>
      <c r="P21" s="26">
        <v>3.5</v>
      </c>
      <c r="Q21" s="26">
        <v>2.9</v>
      </c>
      <c r="R21" s="26">
        <v>3.3</v>
      </c>
      <c r="S21" s="26">
        <v>3.9013</v>
      </c>
      <c r="T21" s="26">
        <v>3.3035</v>
      </c>
      <c r="U21" s="26">
        <v>4.0691</v>
      </c>
      <c r="V21" s="75">
        <v>2.8812</v>
      </c>
      <c r="W21" s="75">
        <v>3.3764</v>
      </c>
      <c r="X21" s="71">
        <v>3.5449</v>
      </c>
    </row>
    <row r="22" spans="1:24" ht="15">
      <c r="A22" s="4" t="s">
        <v>47</v>
      </c>
      <c r="B22" s="24">
        <v>1.4589</v>
      </c>
      <c r="C22" s="18">
        <v>1.6651</v>
      </c>
      <c r="D22" s="18">
        <v>2.4731</v>
      </c>
      <c r="E22" s="18">
        <v>2.9548</v>
      </c>
      <c r="F22" s="18">
        <v>2.9167</v>
      </c>
      <c r="G22" s="18">
        <v>3.6553</v>
      </c>
      <c r="H22" s="18">
        <v>3.7556</v>
      </c>
      <c r="I22" s="18">
        <v>3.5484</v>
      </c>
      <c r="J22" s="18">
        <v>3.4911</v>
      </c>
      <c r="K22" s="18">
        <v>3.8665</v>
      </c>
      <c r="L22" s="18">
        <v>3.8603</v>
      </c>
      <c r="M22" s="18">
        <v>3.1232</v>
      </c>
      <c r="N22" s="18">
        <v>4.0002</v>
      </c>
      <c r="O22" s="18">
        <v>3.8489</v>
      </c>
      <c r="P22" s="18">
        <v>3.4</v>
      </c>
      <c r="Q22" s="18">
        <v>3.8</v>
      </c>
      <c r="R22" s="18">
        <v>3.6</v>
      </c>
      <c r="S22" s="18">
        <v>4.0746</v>
      </c>
      <c r="T22" s="18">
        <v>3.9739</v>
      </c>
      <c r="U22" s="18">
        <v>3.961</v>
      </c>
      <c r="V22" s="76">
        <v>3.8877</v>
      </c>
      <c r="W22" s="76">
        <v>3.8475</v>
      </c>
      <c r="X22" s="72">
        <v>4.0465</v>
      </c>
    </row>
    <row r="23" spans="1:24" ht="15">
      <c r="A23" s="4" t="s">
        <v>42</v>
      </c>
      <c r="B23" s="24">
        <v>2.6132</v>
      </c>
      <c r="C23" s="18">
        <v>2.8907</v>
      </c>
      <c r="D23" s="18">
        <v>3.3262</v>
      </c>
      <c r="E23" s="18">
        <v>3.6558</v>
      </c>
      <c r="F23" s="18">
        <v>2.9682</v>
      </c>
      <c r="G23" s="18">
        <v>2.8713</v>
      </c>
      <c r="H23" s="18">
        <v>4.1115</v>
      </c>
      <c r="I23" s="18">
        <v>3.759</v>
      </c>
      <c r="J23" s="18">
        <v>3.7344</v>
      </c>
      <c r="K23" s="18">
        <v>3.4366</v>
      </c>
      <c r="L23" s="18">
        <v>3.7606</v>
      </c>
      <c r="M23" s="18">
        <v>4.2868</v>
      </c>
      <c r="N23" s="18">
        <v>3.8993</v>
      </c>
      <c r="O23" s="18">
        <v>2.9125</v>
      </c>
      <c r="P23" s="18">
        <v>3.6</v>
      </c>
      <c r="Q23" s="18">
        <v>3.9</v>
      </c>
      <c r="R23" s="18">
        <v>4.4</v>
      </c>
      <c r="S23" s="18">
        <v>3.9026</v>
      </c>
      <c r="T23" s="18">
        <v>3.4545</v>
      </c>
      <c r="U23" s="18">
        <v>3.2666</v>
      </c>
      <c r="V23" s="76">
        <v>2.9937</v>
      </c>
      <c r="W23" s="76">
        <v>3.3032</v>
      </c>
      <c r="X23" s="72">
        <v>3.6831</v>
      </c>
    </row>
    <row r="24" spans="1:24" ht="15">
      <c r="A24" s="4" t="s">
        <v>48</v>
      </c>
      <c r="B24" s="24">
        <v>0</v>
      </c>
      <c r="C24" s="18">
        <v>0</v>
      </c>
      <c r="D24" s="18">
        <v>2.9583</v>
      </c>
      <c r="E24" s="18">
        <v>3.6078</v>
      </c>
      <c r="F24" s="18">
        <v>3.5882</v>
      </c>
      <c r="G24" s="18">
        <v>3.6107</v>
      </c>
      <c r="H24" s="18">
        <v>4.1208</v>
      </c>
      <c r="I24" s="18">
        <v>4.2583</v>
      </c>
      <c r="J24" s="18">
        <v>3.537</v>
      </c>
      <c r="K24" s="18">
        <v>3.7402</v>
      </c>
      <c r="L24" s="18">
        <v>3.8498</v>
      </c>
      <c r="M24" s="18">
        <v>4.3127</v>
      </c>
      <c r="N24" s="18">
        <v>3.6875</v>
      </c>
      <c r="O24" s="18">
        <v>4.7465</v>
      </c>
      <c r="P24" s="18">
        <v>3.8</v>
      </c>
      <c r="Q24" s="18">
        <v>4.3</v>
      </c>
      <c r="R24" s="18">
        <v>4.7</v>
      </c>
      <c r="S24" s="18">
        <v>4.5054</v>
      </c>
      <c r="T24" s="18">
        <v>3.4441</v>
      </c>
      <c r="U24" s="18">
        <v>4.2601</v>
      </c>
      <c r="V24" s="76">
        <v>3.8285</v>
      </c>
      <c r="W24" s="76">
        <v>3.6102</v>
      </c>
      <c r="X24" s="72">
        <v>3.7294</v>
      </c>
    </row>
    <row r="25" spans="1:24" ht="15">
      <c r="A25" s="4" t="s">
        <v>49</v>
      </c>
      <c r="B25" s="24">
        <v>1.9278</v>
      </c>
      <c r="C25" s="18">
        <v>2.9262</v>
      </c>
      <c r="D25" s="18">
        <v>2.9592</v>
      </c>
      <c r="E25" s="18">
        <v>2.6824</v>
      </c>
      <c r="F25" s="18">
        <v>2.5922</v>
      </c>
      <c r="G25" s="18">
        <v>3.3227</v>
      </c>
      <c r="H25" s="18">
        <v>3.8432</v>
      </c>
      <c r="I25" s="18">
        <v>3.0636</v>
      </c>
      <c r="J25" s="18">
        <v>3.4665</v>
      </c>
      <c r="K25" s="18">
        <v>3.2846</v>
      </c>
      <c r="L25" s="18">
        <v>3.656</v>
      </c>
      <c r="M25" s="18">
        <v>3.8921</v>
      </c>
      <c r="N25" s="18">
        <v>3.4823</v>
      </c>
      <c r="O25" s="18">
        <v>3.3774</v>
      </c>
      <c r="P25" s="18">
        <v>3.7</v>
      </c>
      <c r="Q25" s="18">
        <v>3.9</v>
      </c>
      <c r="R25" s="18">
        <v>4.2</v>
      </c>
      <c r="S25" s="18">
        <v>4.2754</v>
      </c>
      <c r="T25" s="18">
        <v>3.1017</v>
      </c>
      <c r="U25" s="18">
        <v>4.1796</v>
      </c>
      <c r="V25" s="76">
        <v>3.4299</v>
      </c>
      <c r="W25" s="76">
        <v>4.4048</v>
      </c>
      <c r="X25" s="72">
        <v>3.8388</v>
      </c>
    </row>
    <row r="26" spans="1:24" ht="15">
      <c r="A26" s="4" t="s">
        <v>44</v>
      </c>
      <c r="B26" s="24">
        <v>3.2689</v>
      </c>
      <c r="C26" s="18">
        <v>3.2265</v>
      </c>
      <c r="D26" s="18">
        <v>2.8781</v>
      </c>
      <c r="E26" s="18">
        <v>2.5654</v>
      </c>
      <c r="F26" s="18">
        <v>3.3981</v>
      </c>
      <c r="G26" s="18">
        <v>3.2672</v>
      </c>
      <c r="H26" s="18">
        <v>2.8852</v>
      </c>
      <c r="I26" s="18">
        <v>3.2092</v>
      </c>
      <c r="J26" s="18">
        <v>3.287</v>
      </c>
      <c r="K26" s="18">
        <v>3.0954</v>
      </c>
      <c r="L26" s="18">
        <v>3.2985</v>
      </c>
      <c r="M26" s="18">
        <v>3.3544</v>
      </c>
      <c r="N26" s="18">
        <v>3.415</v>
      </c>
      <c r="O26" s="18">
        <v>3.9121</v>
      </c>
      <c r="P26" s="18">
        <v>3.4</v>
      </c>
      <c r="Q26" s="18">
        <v>3</v>
      </c>
      <c r="R26" s="18">
        <v>3.6</v>
      </c>
      <c r="S26" s="18">
        <v>3.8988</v>
      </c>
      <c r="T26" s="18">
        <v>3.0656</v>
      </c>
      <c r="U26" s="18">
        <v>3.8559</v>
      </c>
      <c r="V26" s="76">
        <v>3.4511</v>
      </c>
      <c r="W26" s="76">
        <v>3.3057</v>
      </c>
      <c r="X26" s="72">
        <v>2.7316</v>
      </c>
    </row>
    <row r="27" spans="1:24" ht="15">
      <c r="A27" s="4" t="s">
        <v>17</v>
      </c>
      <c r="B27" s="24">
        <v>1.15</v>
      </c>
      <c r="C27" s="18">
        <v>1.0412</v>
      </c>
      <c r="D27" s="18">
        <v>2.2805</v>
      </c>
      <c r="E27" s="18">
        <v>2.2414</v>
      </c>
      <c r="F27" s="18">
        <v>2.7273</v>
      </c>
      <c r="G27" s="18">
        <v>2.3214</v>
      </c>
      <c r="H27" s="18">
        <v>2.6471</v>
      </c>
      <c r="I27" s="18">
        <v>1.7143</v>
      </c>
      <c r="J27" s="18">
        <v>2.516</v>
      </c>
      <c r="K27" s="18">
        <v>2.7614</v>
      </c>
      <c r="L27" s="18">
        <v>3.0119</v>
      </c>
      <c r="M27" s="18">
        <v>3.4818</v>
      </c>
      <c r="N27" s="18">
        <v>3.4084</v>
      </c>
      <c r="O27" s="18">
        <v>3.4006</v>
      </c>
      <c r="P27" s="18">
        <v>3.7</v>
      </c>
      <c r="Q27" s="18">
        <v>3.3</v>
      </c>
      <c r="R27" s="18">
        <v>3.4</v>
      </c>
      <c r="S27" s="18">
        <v>3.4415</v>
      </c>
      <c r="T27" s="18">
        <v>3.5281</v>
      </c>
      <c r="U27" s="18">
        <v>3.6375</v>
      </c>
      <c r="V27" s="76">
        <v>3.3029</v>
      </c>
      <c r="W27" s="76">
        <v>3.4279</v>
      </c>
      <c r="X27" s="72">
        <v>3.4737</v>
      </c>
    </row>
    <row r="28" spans="1:24" ht="15">
      <c r="A28" s="4" t="s">
        <v>50</v>
      </c>
      <c r="B28" s="24">
        <v>0</v>
      </c>
      <c r="C28" s="18">
        <v>0</v>
      </c>
      <c r="D28" s="18">
        <v>2.79</v>
      </c>
      <c r="E28" s="18">
        <v>2.9267</v>
      </c>
      <c r="F28" s="18">
        <v>3.5859</v>
      </c>
      <c r="G28" s="18">
        <v>3.4118</v>
      </c>
      <c r="H28" s="18">
        <v>3.9432</v>
      </c>
      <c r="I28" s="18">
        <v>3.6208</v>
      </c>
      <c r="J28" s="18">
        <v>3.3982</v>
      </c>
      <c r="K28" s="18">
        <v>3.393</v>
      </c>
      <c r="L28" s="18">
        <v>3.1535</v>
      </c>
      <c r="M28" s="18">
        <v>3.917</v>
      </c>
      <c r="N28" s="18">
        <v>3.3712</v>
      </c>
      <c r="O28" s="18">
        <v>3.3321</v>
      </c>
      <c r="P28" s="18">
        <v>3.3</v>
      </c>
      <c r="Q28" s="18">
        <v>3.4</v>
      </c>
      <c r="R28" s="18">
        <v>3.7</v>
      </c>
      <c r="S28" s="18">
        <v>3.482</v>
      </c>
      <c r="T28" s="18">
        <v>3.1117</v>
      </c>
      <c r="U28" s="18">
        <v>3.4635</v>
      </c>
      <c r="V28" s="76">
        <v>3.2979</v>
      </c>
      <c r="W28" s="76">
        <v>3.4931</v>
      </c>
      <c r="X28" s="72">
        <v>3.3797</v>
      </c>
    </row>
    <row r="29" spans="1:24" ht="15">
      <c r="A29" s="4" t="s">
        <v>41</v>
      </c>
      <c r="B29" s="24">
        <v>2.8002</v>
      </c>
      <c r="C29" s="18">
        <v>2.907</v>
      </c>
      <c r="D29" s="18">
        <v>2.9309</v>
      </c>
      <c r="E29" s="18">
        <v>2.6571</v>
      </c>
      <c r="F29" s="18">
        <v>3.2048</v>
      </c>
      <c r="G29" s="18">
        <v>3.1069</v>
      </c>
      <c r="H29" s="18">
        <v>3.5486</v>
      </c>
      <c r="I29" s="18">
        <v>3.6807</v>
      </c>
      <c r="J29" s="18">
        <v>2.9486</v>
      </c>
      <c r="K29" s="18">
        <v>2.8985</v>
      </c>
      <c r="L29" s="18">
        <v>3.3221</v>
      </c>
      <c r="M29" s="18">
        <v>3.774</v>
      </c>
      <c r="N29" s="18">
        <v>3.2865</v>
      </c>
      <c r="O29" s="18">
        <v>3.4505</v>
      </c>
      <c r="P29" s="18">
        <v>3.4</v>
      </c>
      <c r="Q29" s="18">
        <v>3</v>
      </c>
      <c r="R29" s="18">
        <v>3.6</v>
      </c>
      <c r="S29" s="18">
        <v>3.5425</v>
      </c>
      <c r="T29" s="18">
        <v>3.0489</v>
      </c>
      <c r="U29" s="18">
        <v>3.6932</v>
      </c>
      <c r="V29" s="76">
        <v>3.0809</v>
      </c>
      <c r="W29" s="76">
        <v>3.1826</v>
      </c>
      <c r="X29" s="72">
        <v>2.9599</v>
      </c>
    </row>
    <row r="30" spans="1:24" ht="15">
      <c r="A30" s="4" t="s">
        <v>51</v>
      </c>
      <c r="B30" s="24">
        <v>2.1215</v>
      </c>
      <c r="C30" s="18">
        <v>2.4857</v>
      </c>
      <c r="D30" s="18">
        <v>2.4217</v>
      </c>
      <c r="E30" s="18">
        <v>2.6119</v>
      </c>
      <c r="F30" s="18">
        <v>2.3229</v>
      </c>
      <c r="G30" s="18">
        <v>1.765</v>
      </c>
      <c r="H30" s="18">
        <v>3.4241</v>
      </c>
      <c r="I30" s="18">
        <v>2.9589</v>
      </c>
      <c r="J30" s="18">
        <v>3.2244</v>
      </c>
      <c r="K30" s="18">
        <v>2.9831</v>
      </c>
      <c r="L30" s="18">
        <v>3.1146</v>
      </c>
      <c r="M30" s="18">
        <v>3.0048</v>
      </c>
      <c r="N30" s="18">
        <v>3.1705</v>
      </c>
      <c r="O30" s="18">
        <v>3.3498</v>
      </c>
      <c r="P30" s="18">
        <v>2.7</v>
      </c>
      <c r="Q30" s="18">
        <v>3.4</v>
      </c>
      <c r="R30" s="18">
        <v>3.7</v>
      </c>
      <c r="S30" s="18">
        <v>2.9776</v>
      </c>
      <c r="T30" s="18">
        <v>3.5775</v>
      </c>
      <c r="U30" s="18">
        <v>2.8847</v>
      </c>
      <c r="V30" s="76">
        <v>2.98</v>
      </c>
      <c r="W30" s="76">
        <v>2.9794</v>
      </c>
      <c r="X30" s="72">
        <v>3.1535</v>
      </c>
    </row>
    <row r="31" spans="1:24" ht="15.75" thickBot="1">
      <c r="A31" s="4" t="s">
        <v>13</v>
      </c>
      <c r="B31" s="27">
        <v>1</v>
      </c>
      <c r="C31" s="20">
        <v>0.5</v>
      </c>
      <c r="D31" s="20">
        <v>1.4</v>
      </c>
      <c r="E31" s="20">
        <v>2</v>
      </c>
      <c r="F31" s="20">
        <v>1</v>
      </c>
      <c r="G31" s="20">
        <v>1</v>
      </c>
      <c r="H31" s="20">
        <v>2</v>
      </c>
      <c r="I31" s="20">
        <v>1.25</v>
      </c>
      <c r="J31" s="20">
        <v>1.6</v>
      </c>
      <c r="K31" s="20">
        <v>1.3333</v>
      </c>
      <c r="L31" s="20">
        <v>2</v>
      </c>
      <c r="M31" s="20">
        <v>1.5044</v>
      </c>
      <c r="N31" s="20">
        <v>1.3333</v>
      </c>
      <c r="O31" s="20">
        <v>0.1622</v>
      </c>
      <c r="P31" s="20">
        <v>1.5</v>
      </c>
      <c r="Q31" s="20">
        <v>1.5</v>
      </c>
      <c r="R31" s="20">
        <v>2</v>
      </c>
      <c r="S31" s="20">
        <v>1</v>
      </c>
      <c r="T31" s="20">
        <v>1.3333</v>
      </c>
      <c r="U31" s="20">
        <v>1</v>
      </c>
      <c r="V31" s="77">
        <v>1</v>
      </c>
      <c r="W31" s="77">
        <v>0.6667</v>
      </c>
      <c r="X31" s="73">
        <v>1</v>
      </c>
    </row>
    <row r="32" spans="1:24" ht="15.75" thickBot="1">
      <c r="A32" s="2" t="s">
        <v>24</v>
      </c>
      <c r="B32" s="21">
        <v>1.6965555555555554</v>
      </c>
      <c r="C32" s="22">
        <v>1.8513894736842107</v>
      </c>
      <c r="D32" s="22">
        <v>1.7349017857142859</v>
      </c>
      <c r="E32" s="22">
        <v>1.832660714285714</v>
      </c>
      <c r="F32" s="22">
        <v>1.7270948275862068</v>
      </c>
      <c r="G32" s="22">
        <v>1.619593220338983</v>
      </c>
      <c r="H32" s="22">
        <v>2.0600542372881354</v>
      </c>
      <c r="I32" s="22">
        <v>1.9886383333333335</v>
      </c>
      <c r="J32" s="22">
        <v>1.8497278688524592</v>
      </c>
      <c r="K32" s="22">
        <v>1.8984081967213116</v>
      </c>
      <c r="L32" s="22">
        <v>2.118349180327869</v>
      </c>
      <c r="M32" s="22">
        <v>2.0747131147540983</v>
      </c>
      <c r="N32" s="22">
        <v>1.9933245901639345</v>
      </c>
      <c r="O32" s="22">
        <v>2.0296</v>
      </c>
      <c r="P32" s="22">
        <v>2.2</v>
      </c>
      <c r="Q32" s="22">
        <v>2.3</v>
      </c>
      <c r="R32" s="22">
        <v>2.2</v>
      </c>
      <c r="S32" s="22">
        <v>2.0464</v>
      </c>
      <c r="T32" s="22">
        <v>2.0427</v>
      </c>
      <c r="U32" s="22">
        <v>3.3649817307692307</v>
      </c>
      <c r="V32" s="78">
        <v>2.0319</v>
      </c>
      <c r="W32" s="78">
        <v>2.095</v>
      </c>
      <c r="X32" s="74">
        <v>2.039</v>
      </c>
    </row>
    <row r="33" ht="15">
      <c r="A33" s="6"/>
    </row>
    <row r="34" ht="15">
      <c r="A34" s="6"/>
    </row>
    <row r="35" ht="15.75" thickBot="1">
      <c r="A35" s="6" t="s">
        <v>52</v>
      </c>
    </row>
    <row r="36" spans="1:24" ht="15.75" thickBot="1">
      <c r="A36" s="2" t="s">
        <v>2</v>
      </c>
      <c r="B36" s="11">
        <v>1980</v>
      </c>
      <c r="C36" s="9">
        <v>1990</v>
      </c>
      <c r="D36" s="9">
        <v>2000</v>
      </c>
      <c r="E36" s="9">
        <v>2001</v>
      </c>
      <c r="F36" s="9">
        <v>2002</v>
      </c>
      <c r="G36" s="9">
        <v>2003</v>
      </c>
      <c r="H36" s="9">
        <v>2004</v>
      </c>
      <c r="I36" s="9">
        <v>2005</v>
      </c>
      <c r="J36" s="9">
        <v>2006</v>
      </c>
      <c r="K36" s="9">
        <v>2007</v>
      </c>
      <c r="L36" s="9">
        <v>2008</v>
      </c>
      <c r="M36" s="9">
        <v>2009</v>
      </c>
      <c r="N36" s="9">
        <v>2010</v>
      </c>
      <c r="O36" s="9">
        <v>2011</v>
      </c>
      <c r="P36" s="9">
        <v>2012</v>
      </c>
      <c r="Q36" s="9">
        <v>2013</v>
      </c>
      <c r="R36" s="9">
        <v>2014</v>
      </c>
      <c r="S36" s="9">
        <v>2015</v>
      </c>
      <c r="T36" s="9">
        <v>2016</v>
      </c>
      <c r="U36" s="9">
        <v>2017</v>
      </c>
      <c r="V36" s="9">
        <v>2018</v>
      </c>
      <c r="W36" s="9">
        <v>2019</v>
      </c>
      <c r="X36" s="10">
        <v>2020</v>
      </c>
    </row>
    <row r="37" spans="1:24" ht="15">
      <c r="A37" s="4" t="s">
        <v>7</v>
      </c>
      <c r="B37" s="53">
        <v>2386.036</v>
      </c>
      <c r="C37" s="54">
        <v>6958.204</v>
      </c>
      <c r="D37" s="54">
        <v>11380.6</v>
      </c>
      <c r="E37" s="54">
        <v>11331.421</v>
      </c>
      <c r="F37" s="54">
        <v>10552.205</v>
      </c>
      <c r="G37" s="54">
        <v>11420.006</v>
      </c>
      <c r="H37" s="54">
        <v>13182.01</v>
      </c>
      <c r="I37" s="54">
        <v>13052.308</v>
      </c>
      <c r="J37" s="54">
        <v>10966.01</v>
      </c>
      <c r="K37" s="54">
        <v>10572.61</v>
      </c>
      <c r="L37" s="54">
        <v>12101.711</v>
      </c>
      <c r="M37" s="54">
        <v>13657.012</v>
      </c>
      <c r="N37" s="54">
        <v>13082.01</v>
      </c>
      <c r="O37" s="54">
        <v>13426.012</v>
      </c>
      <c r="P37" s="54">
        <v>14007</v>
      </c>
      <c r="Q37" s="54">
        <v>14458</v>
      </c>
      <c r="R37" s="54">
        <v>11600</v>
      </c>
      <c r="S37" s="54">
        <v>14930.687</v>
      </c>
      <c r="T37" s="54">
        <v>15281.634</v>
      </c>
      <c r="U37" s="54">
        <v>13274</v>
      </c>
      <c r="V37" s="54">
        <v>13281.208</v>
      </c>
      <c r="W37" s="54">
        <v>13484.708</v>
      </c>
      <c r="X37" s="55">
        <v>14000.008</v>
      </c>
    </row>
    <row r="38" spans="1:24" ht="15">
      <c r="A38" s="4" t="s">
        <v>9</v>
      </c>
      <c r="B38" s="50">
        <v>2483.46</v>
      </c>
      <c r="C38" s="14">
        <v>3266</v>
      </c>
      <c r="D38" s="14">
        <v>7205.3</v>
      </c>
      <c r="E38" s="14">
        <v>5017.1</v>
      </c>
      <c r="F38" s="14">
        <v>4520.5</v>
      </c>
      <c r="G38" s="14">
        <v>6771.2</v>
      </c>
      <c r="H38" s="14">
        <v>7673.6</v>
      </c>
      <c r="I38" s="14">
        <v>9483.3</v>
      </c>
      <c r="J38" s="14">
        <v>9000.3</v>
      </c>
      <c r="K38" s="14">
        <v>9601.1</v>
      </c>
      <c r="L38" s="14">
        <v>12642.9</v>
      </c>
      <c r="M38" s="14">
        <v>12417.4</v>
      </c>
      <c r="N38" s="14">
        <v>11866.2</v>
      </c>
      <c r="O38" s="14">
        <v>14164.5</v>
      </c>
      <c r="P38" s="14">
        <v>15409</v>
      </c>
      <c r="Q38" s="14">
        <v>17954</v>
      </c>
      <c r="R38" s="14">
        <v>15555</v>
      </c>
      <c r="S38" s="14">
        <v>18376.5</v>
      </c>
      <c r="T38" s="14">
        <v>18423.6</v>
      </c>
      <c r="U38" s="14">
        <v>21328</v>
      </c>
      <c r="V38" s="14">
        <v>20342.6</v>
      </c>
      <c r="W38" s="14">
        <v>19912.3</v>
      </c>
      <c r="X38" s="15">
        <v>19484.7</v>
      </c>
    </row>
    <row r="39" spans="1:24" ht="15">
      <c r="A39" s="4" t="s">
        <v>6</v>
      </c>
      <c r="B39" s="50">
        <v>1428</v>
      </c>
      <c r="C39" s="14">
        <v>4125.3</v>
      </c>
      <c r="D39" s="14">
        <v>5788.4</v>
      </c>
      <c r="E39" s="14">
        <v>4187.2</v>
      </c>
      <c r="F39" s="14">
        <v>5082.6</v>
      </c>
      <c r="G39" s="14">
        <v>3879.8</v>
      </c>
      <c r="H39" s="14">
        <v>6291.4</v>
      </c>
      <c r="I39" s="14">
        <v>7593.1</v>
      </c>
      <c r="J39" s="14">
        <v>8131.2</v>
      </c>
      <c r="K39" s="14">
        <v>7438</v>
      </c>
      <c r="L39" s="14">
        <v>5834</v>
      </c>
      <c r="M39" s="14">
        <v>7201</v>
      </c>
      <c r="N39" s="14">
        <v>6410</v>
      </c>
      <c r="O39" s="14">
        <v>8179</v>
      </c>
      <c r="P39" s="14">
        <v>6600</v>
      </c>
      <c r="Q39" s="14">
        <v>7820</v>
      </c>
      <c r="R39" s="14">
        <v>7877</v>
      </c>
      <c r="S39" s="14">
        <v>6282</v>
      </c>
      <c r="T39" s="14">
        <v>6797</v>
      </c>
      <c r="U39" s="14">
        <v>7917</v>
      </c>
      <c r="V39" s="14">
        <v>8429.85</v>
      </c>
      <c r="W39" s="14">
        <v>9255.66</v>
      </c>
      <c r="X39" s="15">
        <v>9124</v>
      </c>
    </row>
    <row r="40" spans="1:24" ht="15">
      <c r="A40" s="4" t="s">
        <v>42</v>
      </c>
      <c r="B40" s="50">
        <v>685.801</v>
      </c>
      <c r="C40" s="14">
        <v>2088.21</v>
      </c>
      <c r="D40" s="14">
        <v>3585.66</v>
      </c>
      <c r="E40" s="14">
        <v>4160.1</v>
      </c>
      <c r="F40" s="14">
        <v>3848.7</v>
      </c>
      <c r="G40" s="14">
        <v>3633.94</v>
      </c>
      <c r="H40" s="14">
        <v>5276.59</v>
      </c>
      <c r="I40" s="14">
        <v>5051.7</v>
      </c>
      <c r="J40" s="14">
        <v>5336.5</v>
      </c>
      <c r="K40" s="14">
        <v>5320.52</v>
      </c>
      <c r="L40" s="14">
        <v>5154.7</v>
      </c>
      <c r="M40" s="14">
        <v>6306.7</v>
      </c>
      <c r="N40" s="14">
        <v>5697.6</v>
      </c>
      <c r="O40" s="14">
        <v>3869.5</v>
      </c>
      <c r="P40" s="14">
        <v>4821</v>
      </c>
      <c r="Q40" s="14">
        <v>5784</v>
      </c>
      <c r="R40" s="14">
        <v>6247</v>
      </c>
      <c r="S40" s="14">
        <v>5016.8</v>
      </c>
      <c r="T40" s="14">
        <v>4579.6</v>
      </c>
      <c r="U40" s="14">
        <v>4275.6</v>
      </c>
      <c r="V40" s="14">
        <v>3677.2</v>
      </c>
      <c r="W40" s="14">
        <v>2830.2</v>
      </c>
      <c r="X40" s="15">
        <v>3527.3</v>
      </c>
    </row>
    <row r="41" spans="1:24" ht="15">
      <c r="A41" s="4" t="s">
        <v>41</v>
      </c>
      <c r="B41" s="50">
        <v>1092.9</v>
      </c>
      <c r="C41" s="14">
        <v>1975.6</v>
      </c>
      <c r="D41" s="14">
        <v>3476.82</v>
      </c>
      <c r="E41" s="14">
        <v>2877.67</v>
      </c>
      <c r="F41" s="14">
        <v>3320.21</v>
      </c>
      <c r="G41" s="14">
        <v>3361.2</v>
      </c>
      <c r="H41" s="14">
        <v>3993.48</v>
      </c>
      <c r="I41" s="14">
        <v>4532.87</v>
      </c>
      <c r="J41" s="14">
        <v>4144.49</v>
      </c>
      <c r="K41" s="14">
        <v>4691.1</v>
      </c>
      <c r="L41" s="14">
        <v>4721.29</v>
      </c>
      <c r="M41" s="14">
        <v>5588.53</v>
      </c>
      <c r="N41" s="14">
        <v>4815.52</v>
      </c>
      <c r="O41" s="14">
        <v>5368.82</v>
      </c>
      <c r="P41" s="14">
        <v>5463</v>
      </c>
      <c r="Q41" s="14">
        <v>4370</v>
      </c>
      <c r="R41" s="14">
        <v>5522</v>
      </c>
      <c r="S41" s="14">
        <v>5334.404</v>
      </c>
      <c r="T41" s="14">
        <v>4727.961</v>
      </c>
      <c r="U41" s="14">
        <v>5200</v>
      </c>
      <c r="V41" s="14">
        <v>4980.54</v>
      </c>
      <c r="W41" s="14">
        <v>3523.3</v>
      </c>
      <c r="X41" s="15">
        <v>3297.12</v>
      </c>
    </row>
    <row r="42" spans="1:24" ht="15">
      <c r="A42" s="4" t="s">
        <v>44</v>
      </c>
      <c r="B42" s="50">
        <v>300</v>
      </c>
      <c r="C42" s="14">
        <v>1258</v>
      </c>
      <c r="D42" s="14">
        <v>1157</v>
      </c>
      <c r="E42" s="14">
        <v>1157</v>
      </c>
      <c r="F42" s="14">
        <v>1468</v>
      </c>
      <c r="G42" s="14">
        <v>1770.8</v>
      </c>
      <c r="H42" s="14">
        <v>1608.8</v>
      </c>
      <c r="I42" s="14">
        <v>1902.1</v>
      </c>
      <c r="J42" s="14">
        <v>1890</v>
      </c>
      <c r="K42" s="14">
        <v>2108</v>
      </c>
      <c r="L42" s="14">
        <v>1973.03</v>
      </c>
      <c r="M42" s="14">
        <v>1912</v>
      </c>
      <c r="N42" s="14">
        <v>2230</v>
      </c>
      <c r="O42" s="14">
        <v>2758</v>
      </c>
      <c r="P42" s="14">
        <v>2557</v>
      </c>
      <c r="Q42" s="14">
        <v>2128</v>
      </c>
      <c r="R42" s="14">
        <v>2460</v>
      </c>
      <c r="S42" s="14">
        <v>2542</v>
      </c>
      <c r="T42" s="14">
        <v>1775</v>
      </c>
      <c r="U42" s="14">
        <v>2167</v>
      </c>
      <c r="V42" s="14">
        <v>2012</v>
      </c>
      <c r="W42" s="14">
        <v>1752</v>
      </c>
      <c r="X42" s="15">
        <v>1038</v>
      </c>
    </row>
    <row r="43" spans="1:24" ht="15">
      <c r="A43" s="4" t="s">
        <v>32</v>
      </c>
      <c r="B43" s="50">
        <v>17.233</v>
      </c>
      <c r="C43" s="14">
        <v>98.399</v>
      </c>
      <c r="D43" s="14">
        <v>1775</v>
      </c>
      <c r="E43" s="14">
        <v>1756</v>
      </c>
      <c r="F43" s="14">
        <v>871</v>
      </c>
      <c r="G43" s="14">
        <v>1703</v>
      </c>
      <c r="H43" s="14">
        <v>1542.32</v>
      </c>
      <c r="I43" s="14">
        <v>1436</v>
      </c>
      <c r="J43" s="14">
        <v>573</v>
      </c>
      <c r="K43" s="14">
        <v>1214</v>
      </c>
      <c r="L43" s="14">
        <v>1844.16</v>
      </c>
      <c r="M43" s="14">
        <v>1920</v>
      </c>
      <c r="N43" s="14">
        <v>2180.6</v>
      </c>
      <c r="O43" s="14">
        <v>179.669</v>
      </c>
      <c r="P43" s="14">
        <v>3427</v>
      </c>
      <c r="Q43" s="14">
        <v>4141</v>
      </c>
      <c r="R43" s="14">
        <v>3832</v>
      </c>
      <c r="S43" s="14">
        <v>3470</v>
      </c>
      <c r="T43" s="14">
        <v>2944</v>
      </c>
      <c r="U43" s="14">
        <v>4313.23</v>
      </c>
      <c r="V43" s="14">
        <v>3893.071</v>
      </c>
      <c r="W43" s="14">
        <v>2365.839</v>
      </c>
      <c r="X43" s="15">
        <v>2298.529</v>
      </c>
    </row>
    <row r="44" spans="1:24" ht="15">
      <c r="A44" s="4" t="s">
        <v>43</v>
      </c>
      <c r="B44" s="50">
        <v>572.232</v>
      </c>
      <c r="C44" s="14">
        <v>1206.04</v>
      </c>
      <c r="D44" s="14">
        <v>958.145</v>
      </c>
      <c r="E44" s="14">
        <v>1063.64</v>
      </c>
      <c r="F44" s="14">
        <v>952.737</v>
      </c>
      <c r="G44" s="14">
        <v>792.971</v>
      </c>
      <c r="H44" s="14">
        <v>1632.92</v>
      </c>
      <c r="I44" s="14">
        <v>1449.76</v>
      </c>
      <c r="J44" s="14">
        <v>1651.53</v>
      </c>
      <c r="K44" s="14">
        <v>2129.87</v>
      </c>
      <c r="L44" s="14">
        <v>2105.84</v>
      </c>
      <c r="M44" s="14">
        <v>2496.83</v>
      </c>
      <c r="N44" s="14">
        <v>2077.63</v>
      </c>
      <c r="O44" s="14">
        <v>1861.81</v>
      </c>
      <c r="P44" s="14">
        <v>1865</v>
      </c>
      <c r="Q44" s="14">
        <v>2677</v>
      </c>
      <c r="R44" s="14">
        <v>3275</v>
      </c>
      <c r="S44" s="14">
        <v>2700.776</v>
      </c>
      <c r="T44" s="14">
        <v>2219.27</v>
      </c>
      <c r="U44" s="14">
        <v>2697.265</v>
      </c>
      <c r="V44" s="14">
        <v>2105.61</v>
      </c>
      <c r="W44" s="14">
        <v>2268.85</v>
      </c>
      <c r="X44" s="15">
        <v>2987.46</v>
      </c>
    </row>
    <row r="45" spans="1:24" ht="15">
      <c r="A45" s="4" t="s">
        <v>12</v>
      </c>
      <c r="B45" s="50">
        <v>0</v>
      </c>
      <c r="C45" s="14">
        <v>0</v>
      </c>
      <c r="D45" s="14">
        <v>131.8</v>
      </c>
      <c r="E45" s="14">
        <v>134.6</v>
      </c>
      <c r="F45" s="14">
        <v>60.8</v>
      </c>
      <c r="G45" s="14">
        <v>50.9</v>
      </c>
      <c r="H45" s="14">
        <v>148.9</v>
      </c>
      <c r="I45" s="14">
        <v>284.7</v>
      </c>
      <c r="J45" s="14">
        <v>605.7</v>
      </c>
      <c r="K45" s="14">
        <v>1047.4</v>
      </c>
      <c r="L45" s="14">
        <v>2872.8</v>
      </c>
      <c r="M45" s="14">
        <v>1873.3</v>
      </c>
      <c r="N45" s="14">
        <v>1469.7</v>
      </c>
      <c r="O45" s="14">
        <v>1437.5</v>
      </c>
      <c r="P45" s="14">
        <v>1204</v>
      </c>
      <c r="Q45" s="14">
        <v>2351</v>
      </c>
      <c r="R45" s="14">
        <v>2198</v>
      </c>
      <c r="S45" s="14">
        <v>1737.6</v>
      </c>
      <c r="T45" s="14">
        <v>1153.91</v>
      </c>
      <c r="U45" s="14">
        <v>2194.79</v>
      </c>
      <c r="V45" s="14">
        <v>2750.6</v>
      </c>
      <c r="W45" s="14">
        <v>3280.32</v>
      </c>
      <c r="X45" s="15">
        <v>2557.2</v>
      </c>
    </row>
    <row r="46" spans="1:24" ht="15">
      <c r="A46" s="4" t="s">
        <v>3</v>
      </c>
      <c r="B46" s="50">
        <v>0</v>
      </c>
      <c r="C46" s="14">
        <v>0</v>
      </c>
      <c r="D46" s="14">
        <v>909.026</v>
      </c>
      <c r="E46" s="14">
        <v>908.35</v>
      </c>
      <c r="F46" s="14">
        <v>697.367</v>
      </c>
      <c r="G46" s="14">
        <v>686.462</v>
      </c>
      <c r="H46" s="14">
        <v>612.533</v>
      </c>
      <c r="I46" s="14">
        <v>718.484</v>
      </c>
      <c r="J46" s="14">
        <v>632.948</v>
      </c>
      <c r="K46" s="14">
        <v>649.519</v>
      </c>
      <c r="L46" s="14">
        <v>655.61</v>
      </c>
      <c r="M46" s="14">
        <v>669.34</v>
      </c>
      <c r="N46" s="14">
        <v>1113.62</v>
      </c>
      <c r="O46" s="14">
        <v>698.91</v>
      </c>
      <c r="P46" s="14">
        <v>1086</v>
      </c>
      <c r="Q46" s="14">
        <v>1003</v>
      </c>
      <c r="R46" s="14">
        <v>1140</v>
      </c>
      <c r="S46" s="14">
        <v>1306</v>
      </c>
      <c r="T46" s="14">
        <v>1403.65</v>
      </c>
      <c r="U46" s="14">
        <v>1424.02</v>
      </c>
      <c r="V46" s="14">
        <v>1643.67</v>
      </c>
      <c r="W46" s="14">
        <v>1552.8</v>
      </c>
      <c r="X46" s="15">
        <v>1576.17</v>
      </c>
    </row>
    <row r="47" spans="1:24" ht="15">
      <c r="A47" s="4" t="s">
        <v>13</v>
      </c>
      <c r="B47" s="50">
        <v>3</v>
      </c>
      <c r="C47" s="14">
        <v>0.035</v>
      </c>
      <c r="D47" s="14">
        <v>14</v>
      </c>
      <c r="E47" s="14">
        <v>2</v>
      </c>
      <c r="F47" s="14">
        <v>1</v>
      </c>
      <c r="G47" s="14">
        <v>1</v>
      </c>
      <c r="H47" s="14">
        <v>2</v>
      </c>
      <c r="I47" s="14">
        <v>5</v>
      </c>
      <c r="J47" s="14">
        <v>8</v>
      </c>
      <c r="K47" s="14">
        <v>4</v>
      </c>
      <c r="L47" s="14">
        <v>4</v>
      </c>
      <c r="M47" s="14">
        <v>3.281</v>
      </c>
      <c r="N47" s="14">
        <v>4</v>
      </c>
      <c r="O47" s="14">
        <v>0.03</v>
      </c>
      <c r="P47" s="14">
        <v>3</v>
      </c>
      <c r="Q47" s="14">
        <v>3</v>
      </c>
      <c r="R47" s="14">
        <v>4</v>
      </c>
      <c r="S47" s="14">
        <v>11</v>
      </c>
      <c r="T47" s="14">
        <v>16</v>
      </c>
      <c r="U47" s="14">
        <v>7</v>
      </c>
      <c r="V47" s="14">
        <v>2</v>
      </c>
      <c r="W47" s="14">
        <v>2</v>
      </c>
      <c r="X47" s="15">
        <v>3</v>
      </c>
    </row>
    <row r="48" spans="1:24" ht="15.75" thickBot="1">
      <c r="A48" s="4" t="s">
        <v>14</v>
      </c>
      <c r="B48" s="52">
        <v>0</v>
      </c>
      <c r="C48" s="51">
        <v>3452.472</v>
      </c>
      <c r="D48" s="51">
        <v>3135.847</v>
      </c>
      <c r="E48" s="51">
        <v>3324.02</v>
      </c>
      <c r="F48" s="51">
        <v>3018.036</v>
      </c>
      <c r="G48" s="51">
        <v>2704.231</v>
      </c>
      <c r="H48" s="51">
        <v>4574.156</v>
      </c>
      <c r="I48" s="51">
        <v>4505.209</v>
      </c>
      <c r="J48" s="51">
        <v>5085.67</v>
      </c>
      <c r="K48" s="51">
        <v>6607.182</v>
      </c>
      <c r="L48" s="51">
        <v>7864.839</v>
      </c>
      <c r="M48" s="51">
        <v>7975.872</v>
      </c>
      <c r="N48" s="51">
        <v>8120.717</v>
      </c>
      <c r="O48" s="51">
        <v>10510.731</v>
      </c>
      <c r="P48" s="51">
        <v>8182</v>
      </c>
      <c r="Q48" s="51">
        <v>10151</v>
      </c>
      <c r="R48" s="51">
        <v>11241</v>
      </c>
      <c r="S48" s="51">
        <v>9463.242999999995</v>
      </c>
      <c r="T48" s="51">
        <v>9533.820999999996</v>
      </c>
      <c r="U48" s="51">
        <v>11440.436</v>
      </c>
      <c r="V48" s="51">
        <f>V49-63118</f>
        <v>12065.989000000001</v>
      </c>
      <c r="W48" s="51">
        <f>W49-60228</f>
        <v>11610.654999999999</v>
      </c>
      <c r="X48" s="56">
        <f>X49-59893</f>
        <v>12482.819000000003</v>
      </c>
    </row>
    <row r="49" spans="1:24" ht="15.75" thickBot="1">
      <c r="A49" s="13" t="s">
        <v>15</v>
      </c>
      <c r="B49" s="35">
        <v>10756.588</v>
      </c>
      <c r="C49" s="16">
        <v>24428.26</v>
      </c>
      <c r="D49" s="16">
        <v>39517.598</v>
      </c>
      <c r="E49" s="16">
        <v>35919.101</v>
      </c>
      <c r="F49" s="16">
        <v>34393.155</v>
      </c>
      <c r="G49" s="16">
        <v>36775.51</v>
      </c>
      <c r="H49" s="16">
        <v>46538.709</v>
      </c>
      <c r="I49" s="16">
        <v>50014.531</v>
      </c>
      <c r="J49" s="16">
        <v>48025.348</v>
      </c>
      <c r="K49" s="16">
        <v>51383.301</v>
      </c>
      <c r="L49" s="16">
        <v>57774.88</v>
      </c>
      <c r="M49" s="16">
        <v>62021.265</v>
      </c>
      <c r="N49" s="16">
        <v>59067.597</v>
      </c>
      <c r="O49" s="16">
        <v>62454.482</v>
      </c>
      <c r="P49" s="16">
        <v>64624</v>
      </c>
      <c r="Q49" s="16">
        <v>72840</v>
      </c>
      <c r="R49" s="16">
        <v>70951</v>
      </c>
      <c r="S49" s="16">
        <v>71171.01</v>
      </c>
      <c r="T49" s="16">
        <v>68855.446</v>
      </c>
      <c r="U49" s="16">
        <v>76238.341</v>
      </c>
      <c r="V49" s="16">
        <v>75183.989</v>
      </c>
      <c r="W49" s="16">
        <v>71838.655</v>
      </c>
      <c r="X49" s="17">
        <v>72375.819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U51" sqref="U51"/>
    </sheetView>
  </sheetViews>
  <sheetFormatPr defaultColWidth="11.421875" defaultRowHeight="15"/>
  <cols>
    <col min="1" max="1" width="21.00390625" style="0" customWidth="1"/>
    <col min="22" max="22" width="8.140625" style="0" bestFit="1" customWidth="1"/>
  </cols>
  <sheetData>
    <row r="1" ht="15">
      <c r="A1" s="6" t="s">
        <v>53</v>
      </c>
    </row>
    <row r="2" ht="15">
      <c r="A2" s="6"/>
    </row>
    <row r="3" ht="15.75" thickBot="1">
      <c r="A3" s="6" t="s">
        <v>54</v>
      </c>
    </row>
    <row r="4" spans="1:24" ht="15.75" thickBot="1">
      <c r="A4" s="2" t="s">
        <v>2</v>
      </c>
      <c r="B4" s="11">
        <v>1980</v>
      </c>
      <c r="C4" s="9">
        <v>1990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10">
        <v>2020</v>
      </c>
    </row>
    <row r="5" spans="1:24" ht="15">
      <c r="A5" s="4" t="s">
        <v>37</v>
      </c>
      <c r="B5" s="53">
        <v>0</v>
      </c>
      <c r="C5" s="54">
        <v>0</v>
      </c>
      <c r="D5" s="54">
        <v>4368.37</v>
      </c>
      <c r="E5" s="54">
        <v>3451.59</v>
      </c>
      <c r="F5" s="54">
        <v>3782.41</v>
      </c>
      <c r="G5" s="54">
        <v>4882.82</v>
      </c>
      <c r="H5" s="54">
        <v>4708.84</v>
      </c>
      <c r="I5" s="54">
        <v>5411.01</v>
      </c>
      <c r="J5" s="54">
        <v>5942.69</v>
      </c>
      <c r="K5" s="54">
        <v>5002.53</v>
      </c>
      <c r="L5" s="54">
        <v>5980.48</v>
      </c>
      <c r="M5" s="54">
        <v>5597.9</v>
      </c>
      <c r="N5" s="54">
        <v>5575.1</v>
      </c>
      <c r="O5" s="54">
        <v>7221</v>
      </c>
      <c r="P5" s="54">
        <v>6158</v>
      </c>
      <c r="Q5" s="54">
        <v>6796</v>
      </c>
      <c r="R5" s="54">
        <v>6443</v>
      </c>
      <c r="S5" s="54">
        <v>6544.878</v>
      </c>
      <c r="T5" s="54">
        <v>7293.622</v>
      </c>
      <c r="U5" s="54">
        <v>7244.061</v>
      </c>
      <c r="V5" s="54">
        <v>7953.338</v>
      </c>
      <c r="W5" s="54">
        <v>8414.731</v>
      </c>
      <c r="X5" s="55">
        <v>8392.31</v>
      </c>
    </row>
    <row r="6" spans="1:24" ht="15">
      <c r="A6" s="4" t="s">
        <v>12</v>
      </c>
      <c r="B6" s="50">
        <v>0</v>
      </c>
      <c r="C6" s="14">
        <v>0</v>
      </c>
      <c r="D6" s="14">
        <v>2841.6</v>
      </c>
      <c r="E6" s="14">
        <v>2396.1</v>
      </c>
      <c r="F6" s="14">
        <v>2719.5</v>
      </c>
      <c r="G6" s="14">
        <v>3810</v>
      </c>
      <c r="H6" s="14">
        <v>3427</v>
      </c>
      <c r="I6" s="14">
        <v>3689</v>
      </c>
      <c r="J6" s="14">
        <v>3911.7</v>
      </c>
      <c r="K6" s="14">
        <v>3411.4</v>
      </c>
      <c r="L6" s="14">
        <v>4279.4</v>
      </c>
      <c r="M6" s="14">
        <v>4193</v>
      </c>
      <c r="N6" s="14">
        <v>4526</v>
      </c>
      <c r="O6" s="14">
        <v>4716.6</v>
      </c>
      <c r="P6" s="14">
        <v>5082</v>
      </c>
      <c r="Q6" s="14">
        <v>5092</v>
      </c>
      <c r="R6" s="14">
        <v>5212</v>
      </c>
      <c r="S6" s="14">
        <v>5166.2</v>
      </c>
      <c r="T6" s="14">
        <v>6086.7</v>
      </c>
      <c r="U6" s="14">
        <v>6060.7</v>
      </c>
      <c r="V6" s="14">
        <v>6166.5</v>
      </c>
      <c r="W6" s="14">
        <v>5958.9</v>
      </c>
      <c r="X6" s="15">
        <v>6480.9</v>
      </c>
    </row>
    <row r="7" spans="1:24" ht="15">
      <c r="A7" s="4" t="s">
        <v>5</v>
      </c>
      <c r="B7" s="50">
        <v>1855</v>
      </c>
      <c r="C7" s="14">
        <v>2688.7</v>
      </c>
      <c r="D7" s="14">
        <v>3477.12</v>
      </c>
      <c r="E7" s="14">
        <v>1903.93</v>
      </c>
      <c r="F7" s="14">
        <v>2014.92</v>
      </c>
      <c r="G7" s="14">
        <v>2324.51</v>
      </c>
      <c r="H7" s="14">
        <v>1835.24</v>
      </c>
      <c r="I7" s="14">
        <v>1922.91</v>
      </c>
      <c r="J7" s="14">
        <v>2167.07</v>
      </c>
      <c r="K7" s="14">
        <v>2351.35</v>
      </c>
      <c r="L7" s="14">
        <v>2569.14</v>
      </c>
      <c r="M7" s="14">
        <v>1820.03</v>
      </c>
      <c r="N7" s="14">
        <v>1489.04</v>
      </c>
      <c r="O7" s="14">
        <v>1743.04</v>
      </c>
      <c r="P7" s="14">
        <v>1823</v>
      </c>
      <c r="Q7" s="14">
        <v>1620</v>
      </c>
      <c r="R7" s="14">
        <v>1261</v>
      </c>
      <c r="S7" s="14">
        <v>1439.915</v>
      </c>
      <c r="T7" s="14">
        <v>1413.963</v>
      </c>
      <c r="U7" s="14">
        <v>1819.045</v>
      </c>
      <c r="V7" s="14">
        <v>1678.031</v>
      </c>
      <c r="W7" s="14">
        <v>1875.938</v>
      </c>
      <c r="X7" s="15">
        <v>1528.567</v>
      </c>
    </row>
    <row r="8" spans="1:24" ht="15">
      <c r="A8" s="4" t="s">
        <v>6</v>
      </c>
      <c r="B8" s="50">
        <v>119.4</v>
      </c>
      <c r="C8" s="14">
        <v>1633</v>
      </c>
      <c r="D8" s="14">
        <v>1073.8</v>
      </c>
      <c r="E8" s="14">
        <v>1176.8</v>
      </c>
      <c r="F8" s="14">
        <v>1642.2</v>
      </c>
      <c r="G8" s="14">
        <v>2003.5</v>
      </c>
      <c r="H8" s="14">
        <v>2160.6</v>
      </c>
      <c r="I8" s="14">
        <v>2339.6</v>
      </c>
      <c r="J8" s="14">
        <v>2160</v>
      </c>
      <c r="K8" s="14">
        <v>1910</v>
      </c>
      <c r="L8" s="14">
        <v>1810</v>
      </c>
      <c r="M8" s="14">
        <v>1480</v>
      </c>
      <c r="N8" s="14">
        <v>1000</v>
      </c>
      <c r="O8" s="14">
        <v>850</v>
      </c>
      <c r="P8" s="14">
        <v>820</v>
      </c>
      <c r="Q8" s="14">
        <v>680</v>
      </c>
      <c r="R8" s="14">
        <v>730</v>
      </c>
      <c r="S8" s="14">
        <v>470</v>
      </c>
      <c r="T8" s="14">
        <v>400</v>
      </c>
      <c r="U8" s="14">
        <v>400</v>
      </c>
      <c r="V8" s="14">
        <v>283.51</v>
      </c>
      <c r="W8" s="14">
        <v>262.01</v>
      </c>
      <c r="X8" s="15">
        <v>320</v>
      </c>
    </row>
    <row r="9" spans="1:24" ht="15">
      <c r="A9" s="4" t="s">
        <v>7</v>
      </c>
      <c r="B9" s="50">
        <v>843</v>
      </c>
      <c r="C9" s="14">
        <v>712.679</v>
      </c>
      <c r="D9" s="14">
        <v>1229.09</v>
      </c>
      <c r="E9" s="14">
        <v>1015.83</v>
      </c>
      <c r="F9" s="14">
        <v>1130.9</v>
      </c>
      <c r="G9" s="14">
        <v>1173</v>
      </c>
      <c r="H9" s="14">
        <v>934.9</v>
      </c>
      <c r="I9" s="14">
        <v>1020.2</v>
      </c>
      <c r="J9" s="14">
        <v>987.8</v>
      </c>
      <c r="K9" s="14">
        <v>719.2</v>
      </c>
      <c r="L9" s="14">
        <v>964.29</v>
      </c>
      <c r="M9" s="14">
        <v>958.73</v>
      </c>
      <c r="N9" s="14">
        <v>970</v>
      </c>
      <c r="O9" s="14">
        <v>970</v>
      </c>
      <c r="P9" s="14">
        <v>950</v>
      </c>
      <c r="Q9" s="14">
        <v>930</v>
      </c>
      <c r="R9" s="14">
        <v>930</v>
      </c>
      <c r="S9" s="14">
        <v>1036.3</v>
      </c>
      <c r="T9" s="14">
        <v>959.017</v>
      </c>
      <c r="U9" s="14">
        <v>904.654</v>
      </c>
      <c r="V9" s="14">
        <v>921.35</v>
      </c>
      <c r="W9" s="14">
        <v>850</v>
      </c>
      <c r="X9" s="15">
        <v>900</v>
      </c>
    </row>
    <row r="10" spans="1:24" ht="15">
      <c r="A10" s="4" t="s">
        <v>55</v>
      </c>
      <c r="B10" s="50">
        <v>22.119</v>
      </c>
      <c r="C10" s="14">
        <v>133.932</v>
      </c>
      <c r="D10" s="14">
        <v>450.667</v>
      </c>
      <c r="E10" s="14">
        <v>494.361</v>
      </c>
      <c r="F10" s="14">
        <v>486.053</v>
      </c>
      <c r="G10" s="14">
        <v>509.138</v>
      </c>
      <c r="H10" s="14">
        <v>505</v>
      </c>
      <c r="I10" s="14">
        <v>510</v>
      </c>
      <c r="J10" s="14">
        <v>655</v>
      </c>
      <c r="K10" s="14">
        <v>585</v>
      </c>
      <c r="L10" s="14">
        <v>881.15</v>
      </c>
      <c r="M10" s="14">
        <v>885</v>
      </c>
      <c r="N10" s="14">
        <v>906.8</v>
      </c>
      <c r="O10" s="14">
        <v>858.145</v>
      </c>
      <c r="P10" s="14">
        <v>540</v>
      </c>
      <c r="Q10" s="14">
        <v>570</v>
      </c>
      <c r="R10" s="14">
        <v>590</v>
      </c>
      <c r="S10" s="14">
        <v>465.672</v>
      </c>
      <c r="T10" s="14">
        <v>408.091</v>
      </c>
      <c r="U10" s="14">
        <v>275.094</v>
      </c>
      <c r="V10" s="14">
        <v>257.141</v>
      </c>
      <c r="W10" s="14">
        <v>251.698</v>
      </c>
      <c r="X10" s="15">
        <v>270</v>
      </c>
    </row>
    <row r="11" spans="1:24" ht="15">
      <c r="A11" s="4" t="s">
        <v>56</v>
      </c>
      <c r="B11" s="50">
        <v>507.645</v>
      </c>
      <c r="C11" s="14">
        <v>394.751</v>
      </c>
      <c r="D11" s="14">
        <v>876.8</v>
      </c>
      <c r="E11" s="14">
        <v>800.3</v>
      </c>
      <c r="F11" s="14">
        <v>860.146</v>
      </c>
      <c r="G11" s="14">
        <v>1153.34</v>
      </c>
      <c r="H11" s="14">
        <v>925.634</v>
      </c>
      <c r="I11" s="14">
        <v>957.119</v>
      </c>
      <c r="J11" s="14">
        <v>981.856</v>
      </c>
      <c r="K11" s="14">
        <v>748.545</v>
      </c>
      <c r="L11" s="14">
        <v>808.791</v>
      </c>
      <c r="M11" s="14">
        <v>761.093</v>
      </c>
      <c r="N11" s="14">
        <v>786.058</v>
      </c>
      <c r="O11" s="14">
        <v>993.258</v>
      </c>
      <c r="P11" s="14">
        <v>1065</v>
      </c>
      <c r="Q11" s="14">
        <v>1095</v>
      </c>
      <c r="R11" s="14">
        <v>998</v>
      </c>
      <c r="S11" s="14">
        <v>1009.14</v>
      </c>
      <c r="T11" s="14">
        <v>1038.414</v>
      </c>
      <c r="U11" s="14">
        <v>998.42</v>
      </c>
      <c r="V11" s="14">
        <v>1006.99</v>
      </c>
      <c r="W11" s="14">
        <v>1282.7</v>
      </c>
      <c r="X11" s="15">
        <v>1194.32</v>
      </c>
    </row>
    <row r="12" spans="1:24" ht="15">
      <c r="A12" s="4" t="s">
        <v>3</v>
      </c>
      <c r="B12" s="50">
        <v>1490.4</v>
      </c>
      <c r="C12" s="14">
        <v>749</v>
      </c>
      <c r="D12" s="14">
        <v>1071.21</v>
      </c>
      <c r="E12" s="14">
        <v>1033.98</v>
      </c>
      <c r="F12" s="14">
        <v>876.963</v>
      </c>
      <c r="G12" s="14">
        <v>889.104</v>
      </c>
      <c r="H12" s="14">
        <v>692.425</v>
      </c>
      <c r="I12" s="14">
        <v>1056.24</v>
      </c>
      <c r="J12" s="14">
        <v>716.3</v>
      </c>
      <c r="K12" s="14">
        <v>814.236</v>
      </c>
      <c r="L12" s="14">
        <v>969.64</v>
      </c>
      <c r="M12" s="14">
        <v>790.562</v>
      </c>
      <c r="N12" s="14">
        <v>758.31</v>
      </c>
      <c r="O12" s="14">
        <v>589.96</v>
      </c>
      <c r="P12" s="14">
        <v>745</v>
      </c>
      <c r="Q12" s="14">
        <v>596</v>
      </c>
      <c r="R12" s="14">
        <v>610</v>
      </c>
      <c r="S12" s="14">
        <v>728.2</v>
      </c>
      <c r="T12" s="14">
        <v>620.79</v>
      </c>
      <c r="U12" s="14">
        <v>544.19</v>
      </c>
      <c r="V12" s="14">
        <v>492.67</v>
      </c>
      <c r="W12" s="14">
        <v>507.28</v>
      </c>
      <c r="X12" s="15">
        <v>674.09</v>
      </c>
    </row>
    <row r="13" spans="1:24" ht="15">
      <c r="A13" s="4" t="s">
        <v>29</v>
      </c>
      <c r="B13" s="50">
        <v>0</v>
      </c>
      <c r="C13" s="14">
        <v>0</v>
      </c>
      <c r="D13" s="14">
        <v>261.7</v>
      </c>
      <c r="E13" s="14">
        <v>248.84</v>
      </c>
      <c r="F13" s="14">
        <v>319.738</v>
      </c>
      <c r="G13" s="14">
        <v>430.98</v>
      </c>
      <c r="H13" s="14">
        <v>446.568</v>
      </c>
      <c r="I13" s="14">
        <v>422</v>
      </c>
      <c r="J13" s="14">
        <v>453.1</v>
      </c>
      <c r="K13" s="14">
        <v>349.7</v>
      </c>
      <c r="L13" s="14">
        <v>453.8</v>
      </c>
      <c r="M13" s="14">
        <v>646.8</v>
      </c>
      <c r="N13" s="14">
        <v>744.5</v>
      </c>
      <c r="O13" s="14">
        <v>890.7</v>
      </c>
      <c r="P13" s="14">
        <v>682</v>
      </c>
      <c r="Q13" s="14">
        <v>822</v>
      </c>
      <c r="R13" s="14">
        <v>765</v>
      </c>
      <c r="S13" s="14">
        <v>701.307</v>
      </c>
      <c r="T13" s="14">
        <v>807.47</v>
      </c>
      <c r="U13" s="14">
        <v>882.963</v>
      </c>
      <c r="V13" s="14">
        <v>849.583</v>
      </c>
      <c r="W13" s="14">
        <v>815.288</v>
      </c>
      <c r="X13" s="15">
        <v>749.903</v>
      </c>
    </row>
    <row r="14" spans="1:24" ht="15">
      <c r="A14" s="4" t="s">
        <v>57</v>
      </c>
      <c r="B14" s="50">
        <v>247.48</v>
      </c>
      <c r="C14" s="14">
        <v>280.203</v>
      </c>
      <c r="D14" s="14">
        <v>511.015</v>
      </c>
      <c r="E14" s="14">
        <v>389.472</v>
      </c>
      <c r="F14" s="14">
        <v>471.013</v>
      </c>
      <c r="G14" s="14">
        <v>659.632</v>
      </c>
      <c r="H14" s="14">
        <v>592.765</v>
      </c>
      <c r="I14" s="14">
        <v>635.003</v>
      </c>
      <c r="J14" s="14">
        <v>750.521</v>
      </c>
      <c r="K14" s="14">
        <v>602.398</v>
      </c>
      <c r="L14" s="14">
        <v>721.689</v>
      </c>
      <c r="M14" s="14">
        <v>683.711</v>
      </c>
      <c r="N14" s="14">
        <v>700</v>
      </c>
      <c r="O14" s="14">
        <v>747.131</v>
      </c>
      <c r="P14" s="14">
        <v>781</v>
      </c>
      <c r="Q14" s="14">
        <v>860</v>
      </c>
      <c r="R14" s="14">
        <v>843</v>
      </c>
      <c r="S14" s="14">
        <v>810.841</v>
      </c>
      <c r="T14" s="14">
        <v>817.511</v>
      </c>
      <c r="U14" s="14">
        <v>898.844</v>
      </c>
      <c r="V14" s="14">
        <v>788.66</v>
      </c>
      <c r="W14" s="14">
        <v>815.56</v>
      </c>
      <c r="X14" s="15">
        <v>821.92</v>
      </c>
    </row>
    <row r="15" spans="1:24" ht="15">
      <c r="A15" s="4" t="s">
        <v>13</v>
      </c>
      <c r="B15" s="50">
        <v>5.344</v>
      </c>
      <c r="C15" s="14">
        <v>0.697</v>
      </c>
      <c r="D15" s="14">
        <v>0.1</v>
      </c>
      <c r="E15" s="14">
        <v>0.185</v>
      </c>
      <c r="F15" s="14">
        <v>0.056</v>
      </c>
      <c r="G15" s="14">
        <v>0.124</v>
      </c>
      <c r="H15" s="14">
        <v>0.09</v>
      </c>
      <c r="I15" s="14">
        <v>0.022</v>
      </c>
      <c r="J15" s="14">
        <v>0.175</v>
      </c>
      <c r="K15" s="14">
        <v>0.003</v>
      </c>
      <c r="L15" s="14">
        <v>0.004</v>
      </c>
      <c r="M15" s="14">
        <v>0.216</v>
      </c>
      <c r="N15" s="14">
        <v>1.878</v>
      </c>
      <c r="O15" s="14">
        <v>1.85</v>
      </c>
      <c r="P15" s="14">
        <v>1</v>
      </c>
      <c r="Q15" s="14">
        <v>4</v>
      </c>
      <c r="R15" s="14">
        <v>14</v>
      </c>
      <c r="S15" s="14">
        <v>15.336</v>
      </c>
      <c r="T15" s="14">
        <v>8.531</v>
      </c>
      <c r="U15" s="14">
        <v>7.083</v>
      </c>
      <c r="V15" s="14">
        <v>6.826</v>
      </c>
      <c r="W15" s="14">
        <v>2.779</v>
      </c>
      <c r="X15" s="15">
        <v>6.643</v>
      </c>
    </row>
    <row r="16" spans="1:24" ht="15.75" thickBot="1">
      <c r="A16" s="4" t="s">
        <v>14</v>
      </c>
      <c r="B16" s="52">
        <v>0</v>
      </c>
      <c r="C16" s="51">
        <v>6563.971</v>
      </c>
      <c r="D16" s="51">
        <v>4955.108</v>
      </c>
      <c r="E16" s="51">
        <v>4897.581</v>
      </c>
      <c r="F16" s="51">
        <v>5146.136</v>
      </c>
      <c r="G16" s="51">
        <v>5582.811</v>
      </c>
      <c r="H16" s="51">
        <v>5178.402</v>
      </c>
      <c r="I16" s="51">
        <v>5028.516</v>
      </c>
      <c r="J16" s="51">
        <v>5249.115</v>
      </c>
      <c r="K16" s="51">
        <v>4795.183</v>
      </c>
      <c r="L16" s="51">
        <v>5679.502</v>
      </c>
      <c r="M16" s="51">
        <v>6094.361</v>
      </c>
      <c r="N16" s="51">
        <v>5454.416</v>
      </c>
      <c r="O16" s="51">
        <v>6468.109</v>
      </c>
      <c r="P16" s="51">
        <v>6459</v>
      </c>
      <c r="Q16" s="51">
        <v>6525</v>
      </c>
      <c r="R16" s="51">
        <v>6362</v>
      </c>
      <c r="S16" s="51">
        <v>7067.783000000003</v>
      </c>
      <c r="T16" s="51">
        <v>6351.227999999999</v>
      </c>
      <c r="U16" s="51">
        <v>6498.543</v>
      </c>
      <c r="V16" s="51">
        <f>V17-20405</f>
        <v>6404.106</v>
      </c>
      <c r="W16" s="51">
        <f>W17-21037</f>
        <v>6295.159</v>
      </c>
      <c r="X16" s="56">
        <f>X17-21339</f>
        <v>6535.284</v>
      </c>
    </row>
    <row r="17" spans="1:24" ht="15.75" thickBot="1">
      <c r="A17" s="2" t="s">
        <v>15</v>
      </c>
      <c r="B17" s="35">
        <v>12425.559</v>
      </c>
      <c r="C17" s="16">
        <v>17036.002</v>
      </c>
      <c r="D17" s="16">
        <v>21116.58</v>
      </c>
      <c r="E17" s="16">
        <v>17808.969</v>
      </c>
      <c r="F17" s="16">
        <v>19450.035</v>
      </c>
      <c r="G17" s="16">
        <v>23418.959</v>
      </c>
      <c r="H17" s="16">
        <v>21407.464</v>
      </c>
      <c r="I17" s="16">
        <v>22991.62</v>
      </c>
      <c r="J17" s="16">
        <v>23975.327</v>
      </c>
      <c r="K17" s="16">
        <v>21289.545</v>
      </c>
      <c r="L17" s="16">
        <v>25117.886</v>
      </c>
      <c r="M17" s="16">
        <v>23911.403</v>
      </c>
      <c r="N17" s="16">
        <v>22912.102</v>
      </c>
      <c r="O17" s="16">
        <v>26049.793</v>
      </c>
      <c r="P17" s="16">
        <v>25106</v>
      </c>
      <c r="Q17" s="16">
        <v>25590</v>
      </c>
      <c r="R17" s="16">
        <v>24758</v>
      </c>
      <c r="S17" s="16">
        <v>25455.572</v>
      </c>
      <c r="T17" s="16">
        <v>26205.337</v>
      </c>
      <c r="U17" s="16">
        <v>26533.596999999994</v>
      </c>
      <c r="V17" s="16">
        <v>26809.106</v>
      </c>
      <c r="W17" s="16">
        <v>27332.159</v>
      </c>
      <c r="X17" s="17">
        <v>27874.284</v>
      </c>
    </row>
    <row r="18" ht="15">
      <c r="A18" s="6"/>
    </row>
    <row r="19" ht="15.75" thickBot="1">
      <c r="A19" s="6" t="s">
        <v>58</v>
      </c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10">
        <v>2020</v>
      </c>
    </row>
    <row r="21" spans="1:24" ht="15">
      <c r="A21" s="4" t="s">
        <v>21</v>
      </c>
      <c r="B21" s="25">
        <v>0</v>
      </c>
      <c r="C21" s="26">
        <v>0</v>
      </c>
      <c r="D21" s="26">
        <v>3.2836</v>
      </c>
      <c r="E21" s="26">
        <v>2.6643</v>
      </c>
      <c r="F21" s="26">
        <v>3.1873</v>
      </c>
      <c r="G21" s="26">
        <v>3.1827</v>
      </c>
      <c r="H21" s="26">
        <v>2.7303</v>
      </c>
      <c r="I21" s="26">
        <v>2.9706</v>
      </c>
      <c r="J21" s="26">
        <v>2.4911</v>
      </c>
      <c r="K21" s="26">
        <v>2.665</v>
      </c>
      <c r="L21" s="26">
        <v>2.7613</v>
      </c>
      <c r="M21" s="26">
        <v>3.2019</v>
      </c>
      <c r="N21" s="26">
        <v>2.975</v>
      </c>
      <c r="O21" s="26">
        <v>2.9783</v>
      </c>
      <c r="P21" s="26">
        <v>2.6</v>
      </c>
      <c r="Q21" s="26">
        <v>2.1</v>
      </c>
      <c r="R21" s="26">
        <v>2.4</v>
      </c>
      <c r="S21" s="26">
        <v>2.143</v>
      </c>
      <c r="T21" s="26">
        <v>2.6612</v>
      </c>
      <c r="U21" s="26">
        <v>3.1284</v>
      </c>
      <c r="V21" s="26">
        <v>3.0659</v>
      </c>
      <c r="W21" s="26">
        <v>2.9985</v>
      </c>
      <c r="X21" s="79">
        <v>2.7197</v>
      </c>
    </row>
    <row r="22" spans="1:24" ht="15">
      <c r="A22" s="4" t="s">
        <v>59</v>
      </c>
      <c r="B22" s="24">
        <v>0</v>
      </c>
      <c r="C22" s="18">
        <v>0</v>
      </c>
      <c r="D22" s="18">
        <v>2.0982</v>
      </c>
      <c r="E22" s="18">
        <v>1.6965</v>
      </c>
      <c r="F22" s="18">
        <v>2.3463</v>
      </c>
      <c r="G22" s="18">
        <v>2.4548</v>
      </c>
      <c r="H22" s="18">
        <v>2.4664</v>
      </c>
      <c r="I22" s="18">
        <v>1.5673</v>
      </c>
      <c r="J22" s="18">
        <v>2.3114</v>
      </c>
      <c r="K22" s="18">
        <v>2.6341</v>
      </c>
      <c r="L22" s="18">
        <v>3.103</v>
      </c>
      <c r="M22" s="18">
        <v>3</v>
      </c>
      <c r="N22" s="18">
        <v>2.3394</v>
      </c>
      <c r="O22" s="18">
        <v>2.8281</v>
      </c>
      <c r="P22" s="18">
        <v>2.6</v>
      </c>
      <c r="Q22" s="18">
        <v>3.2</v>
      </c>
      <c r="R22" s="18">
        <v>2.8</v>
      </c>
      <c r="S22" s="18">
        <v>2.7273</v>
      </c>
      <c r="T22" s="18">
        <v>2.7467</v>
      </c>
      <c r="U22" s="18">
        <v>3.1191</v>
      </c>
      <c r="V22" s="18">
        <v>2.9838</v>
      </c>
      <c r="W22" s="18">
        <v>2.9616</v>
      </c>
      <c r="X22" s="19">
        <v>3.0774</v>
      </c>
    </row>
    <row r="23" spans="1:24" ht="15">
      <c r="A23" s="4" t="s">
        <v>51</v>
      </c>
      <c r="B23" s="24">
        <v>2.2418</v>
      </c>
      <c r="C23" s="18">
        <v>2.4679</v>
      </c>
      <c r="D23" s="18">
        <v>2.4606</v>
      </c>
      <c r="E23" s="18">
        <v>2.4873</v>
      </c>
      <c r="F23" s="18">
        <v>2.7349</v>
      </c>
      <c r="G23" s="18">
        <v>2.7578</v>
      </c>
      <c r="H23" s="18">
        <v>2.6881</v>
      </c>
      <c r="I23" s="18">
        <v>2.6767</v>
      </c>
      <c r="J23" s="18">
        <v>2.4441</v>
      </c>
      <c r="K23" s="18">
        <v>2.2508</v>
      </c>
      <c r="L23" s="18">
        <v>2.9737</v>
      </c>
      <c r="M23" s="18">
        <v>2.7449</v>
      </c>
      <c r="N23" s="18">
        <v>2.617</v>
      </c>
      <c r="O23" s="18">
        <v>2.8296</v>
      </c>
      <c r="P23" s="18">
        <v>2.3</v>
      </c>
      <c r="Q23" s="18">
        <v>2.4</v>
      </c>
      <c r="R23" s="18">
        <v>2.8</v>
      </c>
      <c r="S23" s="18">
        <v>1.9968</v>
      </c>
      <c r="T23" s="18">
        <v>3.2941</v>
      </c>
      <c r="U23" s="18">
        <v>2.3336</v>
      </c>
      <c r="V23" s="18">
        <v>2.8358</v>
      </c>
      <c r="W23" s="18">
        <v>3.0372</v>
      </c>
      <c r="X23" s="19">
        <v>2.4191</v>
      </c>
    </row>
    <row r="24" spans="1:24" ht="15">
      <c r="A24" s="4" t="s">
        <v>41</v>
      </c>
      <c r="B24" s="24">
        <v>2.3848</v>
      </c>
      <c r="C24" s="18">
        <v>2.1222</v>
      </c>
      <c r="D24" s="18">
        <v>2.516</v>
      </c>
      <c r="E24" s="18">
        <v>2.2385</v>
      </c>
      <c r="F24" s="18">
        <v>2.4296</v>
      </c>
      <c r="G24" s="18">
        <v>2.1687</v>
      </c>
      <c r="H24" s="18">
        <v>2.366</v>
      </c>
      <c r="I24" s="18">
        <v>2.3376</v>
      </c>
      <c r="J24" s="18">
        <v>2.2326</v>
      </c>
      <c r="K24" s="18">
        <v>2.5241</v>
      </c>
      <c r="L24" s="18">
        <v>2.5542</v>
      </c>
      <c r="M24" s="18">
        <v>2.3508</v>
      </c>
      <c r="N24" s="18">
        <v>2.3627</v>
      </c>
      <c r="O24" s="18">
        <v>2.5387</v>
      </c>
      <c r="P24" s="18">
        <v>2.3</v>
      </c>
      <c r="Q24" s="18">
        <v>2.1</v>
      </c>
      <c r="R24" s="18">
        <v>2.3</v>
      </c>
      <c r="S24" s="18">
        <v>1.9182</v>
      </c>
      <c r="T24" s="18">
        <v>2.1634</v>
      </c>
      <c r="U24" s="18">
        <v>2.7598</v>
      </c>
      <c r="V24" s="18">
        <v>2.2444</v>
      </c>
      <c r="W24" s="18">
        <v>2.1495</v>
      </c>
      <c r="X24" s="19">
        <v>2.0646</v>
      </c>
    </row>
    <row r="25" spans="1:24" ht="15">
      <c r="A25" s="4" t="s">
        <v>42</v>
      </c>
      <c r="B25" s="24">
        <v>0</v>
      </c>
      <c r="C25" s="18">
        <v>2.9309</v>
      </c>
      <c r="D25" s="18">
        <v>2.4747</v>
      </c>
      <c r="E25" s="18">
        <v>2.1682</v>
      </c>
      <c r="F25" s="18">
        <v>1.9923</v>
      </c>
      <c r="G25" s="18">
        <v>1.9635</v>
      </c>
      <c r="H25" s="18">
        <v>2.2071</v>
      </c>
      <c r="I25" s="18">
        <v>2.476</v>
      </c>
      <c r="J25" s="18">
        <v>1.9343</v>
      </c>
      <c r="K25" s="18">
        <v>2.6544</v>
      </c>
      <c r="L25" s="18">
        <v>1.9638</v>
      </c>
      <c r="M25" s="18">
        <v>2.411</v>
      </c>
      <c r="N25" s="18">
        <v>1.8916</v>
      </c>
      <c r="O25" s="18">
        <v>1.9851</v>
      </c>
      <c r="P25" s="18">
        <v>2.4</v>
      </c>
      <c r="Q25" s="18">
        <v>2.1</v>
      </c>
      <c r="R25" s="18">
        <v>2.3</v>
      </c>
      <c r="S25" s="18">
        <v>1.9185</v>
      </c>
      <c r="T25" s="18">
        <v>2.1377</v>
      </c>
      <c r="U25" s="18">
        <v>2.2</v>
      </c>
      <c r="V25" s="18">
        <v>1.8205</v>
      </c>
      <c r="W25" s="18">
        <v>2.0444</v>
      </c>
      <c r="X25" s="19">
        <v>2.0567</v>
      </c>
    </row>
    <row r="26" spans="1:24" ht="15">
      <c r="A26" s="4" t="s">
        <v>60</v>
      </c>
      <c r="B26" s="24">
        <v>0</v>
      </c>
      <c r="C26" s="18">
        <v>0</v>
      </c>
      <c r="D26" s="18">
        <v>2.1415</v>
      </c>
      <c r="E26" s="18">
        <v>1.9881</v>
      </c>
      <c r="F26" s="18">
        <v>2.2515</v>
      </c>
      <c r="G26" s="18">
        <v>2.351</v>
      </c>
      <c r="H26" s="18">
        <v>2.16</v>
      </c>
      <c r="I26" s="18">
        <v>2.3915</v>
      </c>
      <c r="J26" s="18">
        <v>2.15</v>
      </c>
      <c r="K26" s="18">
        <v>2.13</v>
      </c>
      <c r="L26" s="18">
        <v>2.4927</v>
      </c>
      <c r="M26" s="18">
        <v>2.382</v>
      </c>
      <c r="N26" s="18">
        <v>2.1109</v>
      </c>
      <c r="O26" s="18">
        <v>2.483</v>
      </c>
      <c r="P26" s="18">
        <v>2.3</v>
      </c>
      <c r="Q26" s="18">
        <v>2.2</v>
      </c>
      <c r="R26" s="18">
        <v>2.2</v>
      </c>
      <c r="S26" s="18">
        <v>2.0465</v>
      </c>
      <c r="T26" s="18">
        <v>2.8524</v>
      </c>
      <c r="U26" s="18">
        <v>2.4609</v>
      </c>
      <c r="V26" s="18">
        <v>2.3</v>
      </c>
      <c r="W26" s="18">
        <v>2.4</v>
      </c>
      <c r="X26" s="19">
        <v>2.5</v>
      </c>
    </row>
    <row r="27" spans="1:24" ht="15">
      <c r="A27" s="4" t="s">
        <v>20</v>
      </c>
      <c r="B27" s="24">
        <v>1.8557</v>
      </c>
      <c r="C27" s="18">
        <v>2.1132</v>
      </c>
      <c r="D27" s="18">
        <v>3.8405</v>
      </c>
      <c r="E27" s="18">
        <v>2.2795</v>
      </c>
      <c r="F27" s="18">
        <v>2.2579</v>
      </c>
      <c r="G27" s="18">
        <v>2.3374</v>
      </c>
      <c r="H27" s="18">
        <v>2.3515</v>
      </c>
      <c r="I27" s="18">
        <v>2.3401</v>
      </c>
      <c r="J27" s="18">
        <v>2.4247</v>
      </c>
      <c r="K27" s="18">
        <v>2.4563</v>
      </c>
      <c r="L27" s="18">
        <v>2.5447</v>
      </c>
      <c r="M27" s="18">
        <v>2.4</v>
      </c>
      <c r="N27" s="18">
        <v>2.5158</v>
      </c>
      <c r="O27" s="18">
        <v>2.5082</v>
      </c>
      <c r="P27" s="18">
        <v>2.7</v>
      </c>
      <c r="Q27" s="18">
        <v>2.4</v>
      </c>
      <c r="R27" s="18">
        <v>2.5</v>
      </c>
      <c r="S27" s="18">
        <v>3.3751</v>
      </c>
      <c r="T27" s="18">
        <v>2.75</v>
      </c>
      <c r="U27" s="18">
        <v>3.3333</v>
      </c>
      <c r="V27" s="18">
        <v>2.8492</v>
      </c>
      <c r="W27" s="18">
        <v>2.7174</v>
      </c>
      <c r="X27" s="19">
        <v>3.1429</v>
      </c>
    </row>
    <row r="28" spans="1:24" ht="15">
      <c r="A28" s="4" t="s">
        <v>18</v>
      </c>
      <c r="B28" s="24">
        <v>1.8089</v>
      </c>
      <c r="C28" s="18">
        <v>2.3354</v>
      </c>
      <c r="D28" s="18">
        <v>2.1231</v>
      </c>
      <c r="E28" s="18">
        <v>1.9732</v>
      </c>
      <c r="F28" s="18">
        <v>2.1004</v>
      </c>
      <c r="G28" s="18">
        <v>1.5743</v>
      </c>
      <c r="H28" s="18">
        <v>2.2098</v>
      </c>
      <c r="I28" s="18">
        <v>2.228</v>
      </c>
      <c r="J28" s="18">
        <v>2.1307</v>
      </c>
      <c r="K28" s="18">
        <v>2.2076</v>
      </c>
      <c r="L28" s="18">
        <v>2.2791</v>
      </c>
      <c r="M28" s="18">
        <v>2.2633</v>
      </c>
      <c r="N28" s="18">
        <v>2.1184</v>
      </c>
      <c r="O28" s="18">
        <v>2.3242</v>
      </c>
      <c r="P28" s="18">
        <v>1.7</v>
      </c>
      <c r="Q28" s="18">
        <v>2.1</v>
      </c>
      <c r="R28" s="18">
        <v>2.2</v>
      </c>
      <c r="S28" s="18">
        <v>2.167</v>
      </c>
      <c r="T28" s="18">
        <v>2.4236</v>
      </c>
      <c r="U28" s="18">
        <v>2.1291</v>
      </c>
      <c r="V28" s="18">
        <v>2.4113</v>
      </c>
      <c r="W28" s="18">
        <v>2.4868</v>
      </c>
      <c r="X28" s="19">
        <v>2.4426</v>
      </c>
    </row>
    <row r="29" spans="1:24" ht="15">
      <c r="A29" s="4" t="s">
        <v>47</v>
      </c>
      <c r="B29" s="24">
        <v>1.1801</v>
      </c>
      <c r="C29" s="18">
        <v>2.312</v>
      </c>
      <c r="D29" s="18">
        <v>1.4849</v>
      </c>
      <c r="E29" s="18">
        <v>1.7394</v>
      </c>
      <c r="F29" s="18">
        <v>1.4003</v>
      </c>
      <c r="G29" s="18">
        <v>1.4001</v>
      </c>
      <c r="H29" s="18">
        <v>1.4627</v>
      </c>
      <c r="I29" s="18">
        <v>1.5691</v>
      </c>
      <c r="J29" s="18">
        <v>1.9864</v>
      </c>
      <c r="K29" s="18">
        <v>2.012</v>
      </c>
      <c r="L29" s="18">
        <v>2.1072</v>
      </c>
      <c r="M29" s="18">
        <v>2.2975</v>
      </c>
      <c r="N29" s="18">
        <v>2.611</v>
      </c>
      <c r="O29" s="18">
        <v>1.2719</v>
      </c>
      <c r="P29" s="18">
        <v>1.4</v>
      </c>
      <c r="Q29" s="18">
        <v>2</v>
      </c>
      <c r="R29" s="18">
        <v>1.5</v>
      </c>
      <c r="S29" s="18">
        <v>1.4122</v>
      </c>
      <c r="T29" s="18">
        <v>1.0578</v>
      </c>
      <c r="U29" s="18">
        <v>1.5789</v>
      </c>
      <c r="V29" s="18">
        <v>1.2882</v>
      </c>
      <c r="W29" s="18">
        <v>1.3014</v>
      </c>
      <c r="X29" s="19">
        <v>0.9449</v>
      </c>
    </row>
    <row r="30" spans="1:24" ht="15">
      <c r="A30" s="4" t="s">
        <v>61</v>
      </c>
      <c r="B30" s="24">
        <v>0</v>
      </c>
      <c r="C30" s="18">
        <v>0</v>
      </c>
      <c r="D30" s="18">
        <v>1.703</v>
      </c>
      <c r="E30" s="18">
        <v>1.8673</v>
      </c>
      <c r="F30" s="18">
        <v>1.8746</v>
      </c>
      <c r="G30" s="18">
        <v>1.9285</v>
      </c>
      <c r="H30" s="18">
        <v>2.1809</v>
      </c>
      <c r="I30" s="18">
        <v>2.1428</v>
      </c>
      <c r="J30" s="18">
        <v>2.1008</v>
      </c>
      <c r="K30" s="18">
        <v>2.0488</v>
      </c>
      <c r="L30" s="18">
        <v>2.5668</v>
      </c>
      <c r="M30" s="18">
        <v>2.2574</v>
      </c>
      <c r="N30" s="18">
        <v>1.8141</v>
      </c>
      <c r="O30" s="18">
        <v>2.265</v>
      </c>
      <c r="P30" s="18">
        <v>2.2</v>
      </c>
      <c r="Q30" s="18">
        <v>2.3</v>
      </c>
      <c r="R30" s="18">
        <v>2.6</v>
      </c>
      <c r="S30" s="18">
        <v>2.3114</v>
      </c>
      <c r="T30" s="18">
        <v>2.9419</v>
      </c>
      <c r="U30" s="18">
        <v>2.5054</v>
      </c>
      <c r="V30" s="18">
        <v>2.9626</v>
      </c>
      <c r="W30" s="18">
        <v>2.6709</v>
      </c>
      <c r="X30" s="19">
        <v>2.5623</v>
      </c>
    </row>
    <row r="31" spans="1:24" ht="15.75" thickBot="1">
      <c r="A31" s="4" t="s">
        <v>13</v>
      </c>
      <c r="B31" s="27">
        <v>1.0288</v>
      </c>
      <c r="C31" s="20">
        <v>0.1291</v>
      </c>
      <c r="D31" s="20">
        <v>0.7</v>
      </c>
      <c r="E31" s="20">
        <v>3.6378</v>
      </c>
      <c r="F31" s="20">
        <v>1.1785</v>
      </c>
      <c r="G31" s="20">
        <v>1.25</v>
      </c>
      <c r="H31" s="20">
        <v>2.5777</v>
      </c>
      <c r="I31" s="20">
        <v>1.409</v>
      </c>
      <c r="J31" s="20">
        <v>1.0171</v>
      </c>
      <c r="K31" s="20">
        <v>2.3333</v>
      </c>
      <c r="L31" s="20">
        <v>1.25</v>
      </c>
      <c r="M31" s="20">
        <v>1.25</v>
      </c>
      <c r="N31" s="20">
        <v>2.0218</v>
      </c>
      <c r="O31" s="20">
        <v>1.5276</v>
      </c>
      <c r="P31" s="20">
        <v>1.1</v>
      </c>
      <c r="Q31" s="20">
        <v>1.3</v>
      </c>
      <c r="R31" s="20">
        <v>1.1</v>
      </c>
      <c r="S31" s="20">
        <v>0.9389</v>
      </c>
      <c r="T31" s="20">
        <v>1.0513</v>
      </c>
      <c r="U31" s="20">
        <v>1.2512</v>
      </c>
      <c r="V31" s="20">
        <v>1.4285</v>
      </c>
      <c r="W31" s="20">
        <v>1.7679</v>
      </c>
      <c r="X31" s="80">
        <v>1.3395</v>
      </c>
    </row>
    <row r="32" spans="1:24" ht="15.75" thickBot="1">
      <c r="A32" s="2" t="s">
        <v>24</v>
      </c>
      <c r="B32" s="21">
        <v>0.9448981818181817</v>
      </c>
      <c r="C32" s="22">
        <v>1.2037436363636362</v>
      </c>
      <c r="D32" s="22">
        <v>2.41261</v>
      </c>
      <c r="E32" s="22">
        <v>2.11023</v>
      </c>
      <c r="F32" s="22">
        <v>2.25751</v>
      </c>
      <c r="G32" s="22">
        <v>2.21188</v>
      </c>
      <c r="H32" s="22">
        <v>2.28228</v>
      </c>
      <c r="I32" s="22">
        <v>2.2699700000000003</v>
      </c>
      <c r="J32" s="22">
        <v>2.2206099999999998</v>
      </c>
      <c r="K32" s="22">
        <v>2.35831</v>
      </c>
      <c r="L32" s="22">
        <v>2.53465</v>
      </c>
      <c r="M32" s="22">
        <v>2.53088</v>
      </c>
      <c r="N32" s="22">
        <v>1.4678</v>
      </c>
      <c r="O32" s="22">
        <v>1.5553</v>
      </c>
      <c r="P32" s="22">
        <v>1.5</v>
      </c>
      <c r="Q32" s="22">
        <v>1.6</v>
      </c>
      <c r="R32" s="22">
        <v>1.6</v>
      </c>
      <c r="S32" s="22">
        <v>1.743</v>
      </c>
      <c r="T32" s="22">
        <v>1.8067</v>
      </c>
      <c r="U32" s="22">
        <v>2.3641451612903226</v>
      </c>
      <c r="V32" s="22">
        <f>AVERAGE(V21:V31)</f>
        <v>2.380927272727273</v>
      </c>
      <c r="W32" s="22">
        <f>AVERAGE(W21:W31)</f>
        <v>2.4123272727272727</v>
      </c>
      <c r="X32" s="23">
        <f>AVERAGE(X21:X31)</f>
        <v>2.297245454545455</v>
      </c>
    </row>
    <row r="33" ht="15">
      <c r="A33" s="6"/>
    </row>
    <row r="34" ht="15.75" thickBot="1">
      <c r="A34" s="6" t="s">
        <v>62</v>
      </c>
    </row>
    <row r="35" spans="1:24" ht="15.75" thickBot="1">
      <c r="A35" s="2" t="s">
        <v>2</v>
      </c>
      <c r="B35" s="11">
        <v>1980</v>
      </c>
      <c r="C35" s="9">
        <v>1990</v>
      </c>
      <c r="D35" s="9">
        <v>2000</v>
      </c>
      <c r="E35" s="9">
        <v>2001</v>
      </c>
      <c r="F35" s="9">
        <v>2002</v>
      </c>
      <c r="G35" s="9">
        <v>2003</v>
      </c>
      <c r="H35" s="9">
        <v>2004</v>
      </c>
      <c r="I35" s="9">
        <v>2005</v>
      </c>
      <c r="J35" s="9">
        <v>2006</v>
      </c>
      <c r="K35" s="9">
        <v>2007</v>
      </c>
      <c r="L35" s="9">
        <v>2008</v>
      </c>
      <c r="M35" s="9">
        <v>2009</v>
      </c>
      <c r="N35" s="9">
        <v>2010</v>
      </c>
      <c r="O35" s="9">
        <v>2011</v>
      </c>
      <c r="P35" s="9">
        <v>2012</v>
      </c>
      <c r="Q35" s="9">
        <v>2013</v>
      </c>
      <c r="R35" s="9">
        <v>2014</v>
      </c>
      <c r="S35" s="9">
        <v>2015</v>
      </c>
      <c r="T35" s="9">
        <v>2016</v>
      </c>
      <c r="U35" s="9">
        <v>2017</v>
      </c>
      <c r="V35" s="9">
        <v>2018</v>
      </c>
      <c r="W35" s="9">
        <v>2019</v>
      </c>
      <c r="X35" s="10">
        <v>2020</v>
      </c>
    </row>
    <row r="36" spans="1:24" ht="15">
      <c r="A36" s="4" t="s">
        <v>12</v>
      </c>
      <c r="B36" s="53">
        <v>0</v>
      </c>
      <c r="C36" s="54">
        <v>0</v>
      </c>
      <c r="D36" s="54">
        <v>3457.4</v>
      </c>
      <c r="E36" s="54">
        <v>2250.6</v>
      </c>
      <c r="F36" s="54">
        <v>3270.5</v>
      </c>
      <c r="G36" s="54">
        <v>4254.4</v>
      </c>
      <c r="H36" s="54">
        <v>3050.1</v>
      </c>
      <c r="I36" s="54">
        <v>4706.1</v>
      </c>
      <c r="J36" s="54">
        <v>5324.3</v>
      </c>
      <c r="K36" s="54">
        <v>4174.4</v>
      </c>
      <c r="L36" s="54">
        <v>6526</v>
      </c>
      <c r="M36" s="54">
        <v>6360.6</v>
      </c>
      <c r="N36" s="54">
        <v>6771.5</v>
      </c>
      <c r="O36" s="54">
        <v>8670.5</v>
      </c>
      <c r="P36" s="54">
        <v>8387</v>
      </c>
      <c r="Q36" s="54">
        <v>11050</v>
      </c>
      <c r="R36" s="54">
        <v>10133</v>
      </c>
      <c r="S36" s="54">
        <v>11181.12</v>
      </c>
      <c r="T36" s="54">
        <v>13626.89</v>
      </c>
      <c r="U36" s="54">
        <v>12235.52</v>
      </c>
      <c r="V36" s="54">
        <v>14165.17</v>
      </c>
      <c r="W36" s="54">
        <v>15254.12</v>
      </c>
      <c r="X36" s="55">
        <v>13110.43</v>
      </c>
    </row>
    <row r="37" spans="1:24" ht="15">
      <c r="A37" s="4" t="s">
        <v>37</v>
      </c>
      <c r="B37" s="50">
        <v>0</v>
      </c>
      <c r="C37" s="14">
        <v>0</v>
      </c>
      <c r="D37" s="14">
        <v>3914.98</v>
      </c>
      <c r="E37" s="14">
        <v>2685.02</v>
      </c>
      <c r="F37" s="14">
        <v>3684.35</v>
      </c>
      <c r="G37" s="14">
        <v>4870.62</v>
      </c>
      <c r="H37" s="14">
        <v>4800.71</v>
      </c>
      <c r="I37" s="14">
        <v>6440.91</v>
      </c>
      <c r="J37" s="14">
        <v>6743.38</v>
      </c>
      <c r="K37" s="14">
        <v>5671.39</v>
      </c>
      <c r="L37" s="14">
        <v>7350.24</v>
      </c>
      <c r="M37" s="14">
        <v>6454.32</v>
      </c>
      <c r="N37" s="14">
        <v>5344.82</v>
      </c>
      <c r="O37" s="14">
        <v>9697.45</v>
      </c>
      <c r="P37" s="14">
        <v>7993</v>
      </c>
      <c r="Q37" s="14">
        <v>10534</v>
      </c>
      <c r="R37" s="14">
        <v>9033</v>
      </c>
      <c r="S37" s="14">
        <v>9280.296</v>
      </c>
      <c r="T37" s="14">
        <v>11010.197</v>
      </c>
      <c r="U37" s="14">
        <v>10481.188</v>
      </c>
      <c r="V37" s="14">
        <v>12755.725</v>
      </c>
      <c r="W37" s="14">
        <v>15379.287</v>
      </c>
      <c r="X37" s="15">
        <v>13314.418</v>
      </c>
    </row>
    <row r="38" spans="1:24" ht="15">
      <c r="A38" s="4" t="s">
        <v>5</v>
      </c>
      <c r="B38" s="50">
        <v>1650</v>
      </c>
      <c r="C38" s="14">
        <v>3900</v>
      </c>
      <c r="D38" s="14">
        <v>6069.66</v>
      </c>
      <c r="E38" s="14">
        <v>3179.04</v>
      </c>
      <c r="F38" s="14">
        <v>3843.58</v>
      </c>
      <c r="G38" s="14">
        <v>3714</v>
      </c>
      <c r="H38" s="14">
        <v>3160.67</v>
      </c>
      <c r="I38" s="14">
        <v>3662.11</v>
      </c>
      <c r="J38" s="14">
        <v>3759.74</v>
      </c>
      <c r="K38" s="14">
        <v>3497.73</v>
      </c>
      <c r="L38" s="14">
        <v>4650.37</v>
      </c>
      <c r="M38" s="14">
        <v>2483.44</v>
      </c>
      <c r="N38" s="14">
        <v>2220.71</v>
      </c>
      <c r="O38" s="14">
        <v>3671.75</v>
      </c>
      <c r="P38" s="14">
        <v>3341</v>
      </c>
      <c r="Q38" s="14">
        <v>3104</v>
      </c>
      <c r="R38" s="14">
        <v>2063</v>
      </c>
      <c r="S38" s="14">
        <v>3158.29</v>
      </c>
      <c r="T38" s="14">
        <v>3000.367</v>
      </c>
      <c r="U38" s="14">
        <v>3546.707</v>
      </c>
      <c r="V38" s="14">
        <v>3537.545</v>
      </c>
      <c r="W38" s="14">
        <v>3825.75</v>
      </c>
      <c r="X38" s="15">
        <v>3232.649</v>
      </c>
    </row>
    <row r="39" spans="1:24" ht="15">
      <c r="A39" s="4" t="s">
        <v>7</v>
      </c>
      <c r="B39" s="50">
        <v>909.7</v>
      </c>
      <c r="C39" s="14">
        <v>2430</v>
      </c>
      <c r="D39" s="14">
        <v>1954.14</v>
      </c>
      <c r="E39" s="14">
        <v>1477.85</v>
      </c>
      <c r="F39" s="14">
        <v>1945.96</v>
      </c>
      <c r="G39" s="14">
        <v>1743</v>
      </c>
      <c r="H39" s="14">
        <v>1551.54</v>
      </c>
      <c r="I39" s="14">
        <v>1927.85</v>
      </c>
      <c r="J39" s="14">
        <v>1803</v>
      </c>
      <c r="K39" s="14">
        <v>1186.77</v>
      </c>
      <c r="L39" s="14">
        <v>1791.72</v>
      </c>
      <c r="M39" s="14">
        <v>1955.64</v>
      </c>
      <c r="N39" s="14">
        <v>1710</v>
      </c>
      <c r="O39" s="14">
        <v>1700</v>
      </c>
      <c r="P39" s="14">
        <v>2369</v>
      </c>
      <c r="Q39" s="14">
        <v>2380</v>
      </c>
      <c r="R39" s="14">
        <v>2380</v>
      </c>
      <c r="S39" s="14">
        <v>2698.113</v>
      </c>
      <c r="T39" s="14">
        <v>2587.422</v>
      </c>
      <c r="U39" s="14">
        <v>2579.635</v>
      </c>
      <c r="V39" s="14">
        <v>2494.2</v>
      </c>
      <c r="W39" s="14">
        <v>2420</v>
      </c>
      <c r="X39" s="15">
        <v>2375</v>
      </c>
    </row>
    <row r="40" spans="1:24" ht="15">
      <c r="A40" s="4" t="s">
        <v>41</v>
      </c>
      <c r="B40" s="50">
        <v>245.4</v>
      </c>
      <c r="C40" s="14">
        <v>1338.736</v>
      </c>
      <c r="D40" s="14">
        <v>1833</v>
      </c>
      <c r="E40" s="14">
        <v>1584.05</v>
      </c>
      <c r="F40" s="14">
        <v>1493.25</v>
      </c>
      <c r="G40" s="14">
        <v>1505.11</v>
      </c>
      <c r="H40" s="14">
        <v>1457.16</v>
      </c>
      <c r="I40" s="14">
        <v>1510.5</v>
      </c>
      <c r="J40" s="14">
        <v>1439.69</v>
      </c>
      <c r="K40" s="14">
        <v>1311.28</v>
      </c>
      <c r="L40" s="14">
        <v>1598.27</v>
      </c>
      <c r="M40" s="14">
        <v>1720.15</v>
      </c>
      <c r="N40" s="14">
        <v>1633.11</v>
      </c>
      <c r="O40" s="14">
        <v>1882.45</v>
      </c>
      <c r="P40" s="14">
        <v>1573</v>
      </c>
      <c r="Q40" s="14">
        <v>1582</v>
      </c>
      <c r="R40" s="14">
        <v>1559</v>
      </c>
      <c r="S40" s="14">
        <v>1186.913</v>
      </c>
      <c r="T40" s="14">
        <v>1189.832</v>
      </c>
      <c r="U40" s="14">
        <v>1620</v>
      </c>
      <c r="V40" s="14">
        <v>1239.08</v>
      </c>
      <c r="W40" s="14">
        <v>1298.14</v>
      </c>
      <c r="X40" s="15">
        <v>1607.08</v>
      </c>
    </row>
    <row r="41" spans="1:24" ht="15">
      <c r="A41" s="4" t="s">
        <v>57</v>
      </c>
      <c r="B41" s="50">
        <v>379.95</v>
      </c>
      <c r="C41" s="14">
        <v>1032</v>
      </c>
      <c r="D41" s="14">
        <v>425.369</v>
      </c>
      <c r="E41" s="14">
        <v>405.087</v>
      </c>
      <c r="F41" s="14">
        <v>645.369</v>
      </c>
      <c r="G41" s="14">
        <v>788.763</v>
      </c>
      <c r="H41" s="14">
        <v>1078.83</v>
      </c>
      <c r="I41" s="14">
        <v>934.855</v>
      </c>
      <c r="J41" s="14">
        <v>1196.57</v>
      </c>
      <c r="K41" s="14">
        <v>564.447</v>
      </c>
      <c r="L41" s="14">
        <v>1300.71</v>
      </c>
      <c r="M41" s="14">
        <v>1317.98</v>
      </c>
      <c r="N41" s="14">
        <v>1596.1</v>
      </c>
      <c r="O41" s="14">
        <v>1439.7</v>
      </c>
      <c r="P41" s="14">
        <v>1388</v>
      </c>
      <c r="Q41" s="14">
        <v>1937</v>
      </c>
      <c r="R41" s="14">
        <v>2010</v>
      </c>
      <c r="S41" s="14">
        <v>1699.228</v>
      </c>
      <c r="T41" s="14">
        <v>1873.677</v>
      </c>
      <c r="U41" s="14">
        <v>2056.987</v>
      </c>
      <c r="V41" s="14">
        <v>1943.98</v>
      </c>
      <c r="W41" s="14">
        <v>1937.21</v>
      </c>
      <c r="X41" s="15">
        <v>1733.53</v>
      </c>
    </row>
    <row r="42" spans="1:24" ht="15">
      <c r="A42" s="4" t="s">
        <v>17</v>
      </c>
      <c r="B42" s="50">
        <v>750</v>
      </c>
      <c r="C42" s="14">
        <v>683.706</v>
      </c>
      <c r="D42" s="14">
        <v>800</v>
      </c>
      <c r="E42" s="14">
        <v>650</v>
      </c>
      <c r="F42" s="14">
        <v>850</v>
      </c>
      <c r="G42" s="14">
        <v>800</v>
      </c>
      <c r="H42" s="14">
        <v>900</v>
      </c>
      <c r="I42" s="14">
        <v>975</v>
      </c>
      <c r="J42" s="14">
        <v>1118</v>
      </c>
      <c r="K42" s="14">
        <v>854.407</v>
      </c>
      <c r="L42" s="14">
        <v>992</v>
      </c>
      <c r="M42" s="14">
        <v>1057.13</v>
      </c>
      <c r="N42" s="14">
        <v>1320</v>
      </c>
      <c r="O42" s="14">
        <v>1335</v>
      </c>
      <c r="P42" s="14">
        <v>1370</v>
      </c>
      <c r="Q42" s="14">
        <v>1523</v>
      </c>
      <c r="R42" s="14">
        <v>1637</v>
      </c>
      <c r="S42" s="14">
        <v>1680.7</v>
      </c>
      <c r="T42" s="14">
        <v>1670.716</v>
      </c>
      <c r="U42" s="14">
        <v>1964.385</v>
      </c>
      <c r="V42" s="14">
        <v>1949.229</v>
      </c>
      <c r="W42" s="14">
        <v>2100</v>
      </c>
      <c r="X42" s="15">
        <v>2067.004</v>
      </c>
    </row>
    <row r="43" spans="1:24" ht="15">
      <c r="A43" s="4" t="s">
        <v>56</v>
      </c>
      <c r="B43" s="50">
        <v>800.6</v>
      </c>
      <c r="C43" s="14">
        <v>860</v>
      </c>
      <c r="D43" s="14">
        <v>721</v>
      </c>
      <c r="E43" s="14">
        <v>823.5</v>
      </c>
      <c r="F43" s="14">
        <v>1002.8</v>
      </c>
      <c r="G43" s="14">
        <v>1506.4</v>
      </c>
      <c r="H43" s="14">
        <v>1557.81</v>
      </c>
      <c r="I43" s="14">
        <v>1340.94</v>
      </c>
      <c r="J43" s="14">
        <v>1526.23</v>
      </c>
      <c r="K43" s="14">
        <v>546.922</v>
      </c>
      <c r="L43" s="14">
        <v>1169.94</v>
      </c>
      <c r="M43" s="14">
        <v>1098.05</v>
      </c>
      <c r="N43" s="14">
        <v>1262.93</v>
      </c>
      <c r="O43" s="14">
        <v>1789.33</v>
      </c>
      <c r="P43" s="14">
        <v>1398</v>
      </c>
      <c r="Q43" s="14">
        <v>2196</v>
      </c>
      <c r="R43" s="14">
        <v>2189</v>
      </c>
      <c r="S43" s="14">
        <v>1785.771</v>
      </c>
      <c r="T43" s="14">
        <v>2032.34</v>
      </c>
      <c r="U43" s="14">
        <v>2912.74</v>
      </c>
      <c r="V43" s="14">
        <v>3062.69</v>
      </c>
      <c r="W43" s="14">
        <v>3569.15</v>
      </c>
      <c r="X43" s="15">
        <v>2198.67</v>
      </c>
    </row>
    <row r="44" spans="1:24" ht="15">
      <c r="A44" s="4" t="s">
        <v>3</v>
      </c>
      <c r="B44" s="50">
        <v>1697</v>
      </c>
      <c r="C44" s="14">
        <v>873</v>
      </c>
      <c r="D44" s="14">
        <v>1607.73</v>
      </c>
      <c r="E44" s="14">
        <v>1550.72</v>
      </c>
      <c r="F44" s="14">
        <v>1111.87</v>
      </c>
      <c r="G44" s="14">
        <v>1208.93</v>
      </c>
      <c r="H44" s="14">
        <v>929.69</v>
      </c>
      <c r="I44" s="14">
        <v>1822.15</v>
      </c>
      <c r="J44" s="14">
        <v>972.33</v>
      </c>
      <c r="K44" s="14">
        <v>1301.3</v>
      </c>
      <c r="L44" s="14">
        <v>1552.57</v>
      </c>
      <c r="M44" s="14">
        <v>1377.32</v>
      </c>
      <c r="N44" s="14">
        <v>1240.83</v>
      </c>
      <c r="O44" s="14">
        <v>924.55</v>
      </c>
      <c r="P44" s="14">
        <v>1264</v>
      </c>
      <c r="Q44" s="14">
        <v>922</v>
      </c>
      <c r="R44" s="14">
        <v>1004</v>
      </c>
      <c r="S44" s="14">
        <v>1326.18</v>
      </c>
      <c r="T44" s="14">
        <v>1204.17</v>
      </c>
      <c r="U44" s="14">
        <v>983.72</v>
      </c>
      <c r="V44" s="14">
        <v>955.74</v>
      </c>
      <c r="W44" s="14">
        <v>887.24</v>
      </c>
      <c r="X44" s="15">
        <v>1352.8</v>
      </c>
    </row>
    <row r="45" spans="1:24" ht="15">
      <c r="A45" s="4" t="s">
        <v>63</v>
      </c>
      <c r="B45" s="50">
        <v>455.915</v>
      </c>
      <c r="C45" s="14">
        <v>1312.3</v>
      </c>
      <c r="D45" s="14">
        <v>483.649</v>
      </c>
      <c r="E45" s="14">
        <v>632.266</v>
      </c>
      <c r="F45" s="14">
        <v>776.885</v>
      </c>
      <c r="G45" s="14">
        <v>992</v>
      </c>
      <c r="H45" s="14">
        <v>1186.18</v>
      </c>
      <c r="I45" s="14">
        <v>1107.91</v>
      </c>
      <c r="J45" s="14">
        <v>1180.66</v>
      </c>
      <c r="K45" s="14">
        <v>1060.46</v>
      </c>
      <c r="L45" s="14">
        <v>1468.1</v>
      </c>
      <c r="M45" s="14">
        <v>1256.19</v>
      </c>
      <c r="N45" s="14">
        <v>969.718</v>
      </c>
      <c r="O45" s="14">
        <v>1374.78</v>
      </c>
      <c r="P45" s="14">
        <v>1317</v>
      </c>
      <c r="Q45" s="14">
        <v>1470</v>
      </c>
      <c r="R45" s="14">
        <v>1597</v>
      </c>
      <c r="S45" s="14">
        <v>1556.976</v>
      </c>
      <c r="T45" s="14">
        <v>1534.959</v>
      </c>
      <c r="U45" s="14">
        <v>1892.509</v>
      </c>
      <c r="V45" s="14">
        <v>1830.28</v>
      </c>
      <c r="W45" s="14">
        <v>1706.85</v>
      </c>
      <c r="X45" s="15">
        <v>1697.96</v>
      </c>
    </row>
    <row r="46" spans="1:24" ht="15">
      <c r="A46" s="4" t="s">
        <v>13</v>
      </c>
      <c r="B46" s="50">
        <v>5.498</v>
      </c>
      <c r="C46" s="14">
        <v>0.09</v>
      </c>
      <c r="D46" s="14">
        <v>0.07</v>
      </c>
      <c r="E46" s="14">
        <v>0.673</v>
      </c>
      <c r="F46" s="14">
        <v>0.066</v>
      </c>
      <c r="G46" s="14">
        <v>0.155</v>
      </c>
      <c r="H46" s="14">
        <v>0.232</v>
      </c>
      <c r="I46" s="14">
        <v>0.031</v>
      </c>
      <c r="J46" s="14">
        <v>0.178</v>
      </c>
      <c r="K46" s="14">
        <v>0.007</v>
      </c>
      <c r="L46" s="14">
        <v>0.005</v>
      </c>
      <c r="M46" s="14">
        <v>0.332</v>
      </c>
      <c r="N46" s="14">
        <v>3.797</v>
      </c>
      <c r="O46" s="14">
        <v>2.826</v>
      </c>
      <c r="P46" s="14">
        <v>1</v>
      </c>
      <c r="Q46" s="14">
        <v>5</v>
      </c>
      <c r="R46" s="14">
        <v>16</v>
      </c>
      <c r="S46" s="14">
        <v>14.399</v>
      </c>
      <c r="T46" s="14">
        <v>8.969</v>
      </c>
      <c r="U46" s="14">
        <v>8.862</v>
      </c>
      <c r="V46" s="14">
        <v>9.751</v>
      </c>
      <c r="W46" s="14">
        <v>4.913</v>
      </c>
      <c r="X46" s="15">
        <v>8.898</v>
      </c>
    </row>
    <row r="47" spans="1:24" ht="15.75" thickBot="1">
      <c r="A47" s="4" t="s">
        <v>14</v>
      </c>
      <c r="B47" s="52">
        <v>6762.263</v>
      </c>
      <c r="C47" s="51">
        <v>10275.724</v>
      </c>
      <c r="D47" s="51">
        <v>5182.944</v>
      </c>
      <c r="E47" s="51">
        <v>5208.028</v>
      </c>
      <c r="F47" s="51">
        <v>5871.405</v>
      </c>
      <c r="G47" s="51">
        <v>6012.703</v>
      </c>
      <c r="H47" s="51">
        <v>6354.973</v>
      </c>
      <c r="I47" s="51">
        <v>6148.99</v>
      </c>
      <c r="J47" s="51">
        <v>6544.461</v>
      </c>
      <c r="K47" s="51">
        <v>6174.281</v>
      </c>
      <c r="L47" s="51">
        <v>7665.196</v>
      </c>
      <c r="M47" s="51">
        <v>7331.72</v>
      </c>
      <c r="N47" s="51">
        <v>6338.22</v>
      </c>
      <c r="O47" s="51">
        <v>7717.85</v>
      </c>
      <c r="P47" s="51">
        <v>7135</v>
      </c>
      <c r="Q47" s="51">
        <v>8049</v>
      </c>
      <c r="R47" s="51">
        <v>7708</v>
      </c>
      <c r="S47" s="51">
        <v>8801.332999999999</v>
      </c>
      <c r="T47" s="51">
        <v>7605.49700000001</v>
      </c>
      <c r="U47" s="51">
        <v>7580.822</v>
      </c>
      <c r="V47" s="51">
        <f>V48-43943</f>
        <v>7970.748</v>
      </c>
      <c r="W47" s="51">
        <f>W48-48383</f>
        <v>7637.665000000001</v>
      </c>
      <c r="X47" s="56">
        <f>X48-42698</f>
        <v>7531.567000000003</v>
      </c>
    </row>
    <row r="48" spans="1:24" ht="15.75" thickBot="1">
      <c r="A48" s="2" t="s">
        <v>15</v>
      </c>
      <c r="B48" s="35">
        <v>13656.326</v>
      </c>
      <c r="C48" s="16">
        <v>22705.556</v>
      </c>
      <c r="D48" s="16">
        <v>26449.942</v>
      </c>
      <c r="E48" s="16">
        <v>20446.834</v>
      </c>
      <c r="F48" s="16">
        <v>24496.035</v>
      </c>
      <c r="G48" s="16">
        <v>27396.081</v>
      </c>
      <c r="H48" s="16">
        <v>26027.895</v>
      </c>
      <c r="I48" s="16">
        <v>30577.346</v>
      </c>
      <c r="J48" s="16">
        <v>31608.539</v>
      </c>
      <c r="K48" s="16">
        <v>26343.394</v>
      </c>
      <c r="L48" s="16">
        <v>36065.121</v>
      </c>
      <c r="M48" s="16">
        <v>32412.872</v>
      </c>
      <c r="N48" s="16">
        <v>30411.735</v>
      </c>
      <c r="O48" s="16">
        <v>40206.186</v>
      </c>
      <c r="P48" s="16">
        <v>37536</v>
      </c>
      <c r="Q48" s="16">
        <v>44752</v>
      </c>
      <c r="R48" s="16">
        <v>41329</v>
      </c>
      <c r="S48" s="16">
        <v>44369.319</v>
      </c>
      <c r="T48" s="16">
        <v>47345.036</v>
      </c>
      <c r="U48" s="16">
        <v>47863.075</v>
      </c>
      <c r="V48" s="16">
        <v>51913.748</v>
      </c>
      <c r="W48" s="16">
        <v>56020.665</v>
      </c>
      <c r="X48" s="17">
        <v>50229.567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="70" zoomScaleNormal="70" zoomScalePageLayoutView="0" workbookViewId="0" topLeftCell="A22">
      <pane xSplit="1" topLeftCell="C1" activePane="topRight" state="frozen"/>
      <selection pane="topLeft" activeCell="A1" sqref="A1"/>
      <selection pane="topRight" activeCell="X48" sqref="X48"/>
    </sheetView>
  </sheetViews>
  <sheetFormatPr defaultColWidth="11.421875" defaultRowHeight="15"/>
  <cols>
    <col min="1" max="1" width="16.7109375" style="0" customWidth="1"/>
  </cols>
  <sheetData>
    <row r="1" ht="15">
      <c r="A1" s="6" t="s">
        <v>64</v>
      </c>
    </row>
    <row r="2" ht="15">
      <c r="A2" s="6"/>
    </row>
    <row r="3" ht="15.75" thickBot="1">
      <c r="A3" s="6" t="s">
        <v>65</v>
      </c>
    </row>
    <row r="4" spans="1:24" ht="15.75" thickBot="1">
      <c r="A4" s="2" t="s">
        <v>2</v>
      </c>
      <c r="B4" s="11">
        <v>1980</v>
      </c>
      <c r="C4" s="9">
        <v>1990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10">
        <v>2020</v>
      </c>
    </row>
    <row r="5" spans="1:24" ht="15">
      <c r="A5" s="4" t="s">
        <v>6</v>
      </c>
      <c r="B5" s="53">
        <v>2471.9</v>
      </c>
      <c r="C5" s="54">
        <v>2515.5</v>
      </c>
      <c r="D5" s="54">
        <v>1720</v>
      </c>
      <c r="E5" s="54">
        <v>1670.6</v>
      </c>
      <c r="F5" s="54">
        <v>1444.4</v>
      </c>
      <c r="G5" s="54">
        <v>1700.3</v>
      </c>
      <c r="H5" s="54">
        <v>1844</v>
      </c>
      <c r="I5" s="54">
        <v>1723.2</v>
      </c>
      <c r="J5" s="54">
        <v>1647</v>
      </c>
      <c r="K5" s="54">
        <v>1830</v>
      </c>
      <c r="L5" s="54">
        <v>1700</v>
      </c>
      <c r="M5" s="54">
        <v>1870</v>
      </c>
      <c r="N5" s="54">
        <v>1840</v>
      </c>
      <c r="O5" s="54">
        <v>1780</v>
      </c>
      <c r="P5" s="54">
        <v>1820</v>
      </c>
      <c r="Q5" s="54">
        <v>1860</v>
      </c>
      <c r="R5" s="54">
        <v>2000</v>
      </c>
      <c r="S5" s="54">
        <v>2000</v>
      </c>
      <c r="T5" s="54">
        <v>1900</v>
      </c>
      <c r="U5" s="54">
        <v>1800</v>
      </c>
      <c r="V5" s="54">
        <v>1579.77</v>
      </c>
      <c r="W5" s="54">
        <v>1419.97</v>
      </c>
      <c r="X5" s="55">
        <v>1520</v>
      </c>
    </row>
    <row r="6" spans="1:24" ht="15">
      <c r="A6" s="4" t="s">
        <v>55</v>
      </c>
      <c r="B6" s="50">
        <v>630.724</v>
      </c>
      <c r="C6" s="14">
        <v>924.546</v>
      </c>
      <c r="D6" s="14">
        <v>964</v>
      </c>
      <c r="E6" s="14">
        <v>1240</v>
      </c>
      <c r="F6" s="14">
        <v>1159</v>
      </c>
      <c r="G6" s="14">
        <v>1267</v>
      </c>
      <c r="H6" s="14">
        <v>1328</v>
      </c>
      <c r="I6" s="14">
        <v>1337.9</v>
      </c>
      <c r="J6" s="14">
        <v>1187</v>
      </c>
      <c r="K6" s="14">
        <v>1367</v>
      </c>
      <c r="L6" s="14">
        <v>1431</v>
      </c>
      <c r="M6" s="14">
        <v>1570</v>
      </c>
      <c r="N6" s="14">
        <v>1570</v>
      </c>
      <c r="O6" s="14">
        <v>1584</v>
      </c>
      <c r="P6" s="14">
        <v>1570</v>
      </c>
      <c r="Q6" s="14">
        <v>1590</v>
      </c>
      <c r="R6" s="14">
        <v>1073</v>
      </c>
      <c r="S6" s="14">
        <v>1511.363</v>
      </c>
      <c r="T6" s="14">
        <v>1495.25</v>
      </c>
      <c r="U6" s="14">
        <v>1478.158</v>
      </c>
      <c r="V6" s="14">
        <v>1491.788</v>
      </c>
      <c r="W6" s="14">
        <v>1505.163</v>
      </c>
      <c r="X6" s="15">
        <v>1500</v>
      </c>
    </row>
    <row r="7" spans="1:24" ht="15">
      <c r="A7" s="4" t="s">
        <v>66</v>
      </c>
      <c r="B7" s="50">
        <v>846.041</v>
      </c>
      <c r="C7" s="14">
        <v>463.74</v>
      </c>
      <c r="D7" s="14">
        <v>2006.34</v>
      </c>
      <c r="E7" s="14">
        <v>1587.6</v>
      </c>
      <c r="F7" s="14">
        <v>1174.32</v>
      </c>
      <c r="G7" s="14">
        <v>1500</v>
      </c>
      <c r="H7" s="14">
        <v>1588.86</v>
      </c>
      <c r="I7" s="14">
        <v>1523.34</v>
      </c>
      <c r="J7" s="14">
        <v>1807.92</v>
      </c>
      <c r="K7" s="14">
        <v>1113.33</v>
      </c>
      <c r="L7" s="14">
        <v>1489.08</v>
      </c>
      <c r="M7" s="14">
        <v>1234.17</v>
      </c>
      <c r="N7" s="14">
        <v>1273.02</v>
      </c>
      <c r="O7" s="14">
        <v>0</v>
      </c>
      <c r="P7" s="14">
        <v>820</v>
      </c>
      <c r="Q7" s="14">
        <v>2158</v>
      </c>
      <c r="R7" s="14">
        <v>2532</v>
      </c>
      <c r="S7" s="14">
        <v>1450.26</v>
      </c>
      <c r="T7" s="14">
        <v>2134.86</v>
      </c>
      <c r="U7" s="14">
        <v>2141.338</v>
      </c>
      <c r="V7" s="14">
        <v>3480.96</v>
      </c>
      <c r="W7" s="14">
        <v>4243.68</v>
      </c>
      <c r="X7" s="15">
        <v>5173.521</v>
      </c>
    </row>
    <row r="8" spans="1:24" ht="15">
      <c r="A8" s="4" t="s">
        <v>7</v>
      </c>
      <c r="B8" s="50">
        <v>776.763</v>
      </c>
      <c r="C8" s="14">
        <v>669.388</v>
      </c>
      <c r="D8" s="14">
        <v>785.433</v>
      </c>
      <c r="E8" s="14">
        <v>759.188</v>
      </c>
      <c r="F8" s="14">
        <v>759.476</v>
      </c>
      <c r="G8" s="14">
        <v>688.059</v>
      </c>
      <c r="H8" s="14">
        <v>624.987</v>
      </c>
      <c r="I8" s="14">
        <v>594.228</v>
      </c>
      <c r="J8" s="14">
        <v>569.72</v>
      </c>
      <c r="K8" s="14">
        <v>486.58</v>
      </c>
      <c r="L8" s="14">
        <v>472.62</v>
      </c>
      <c r="M8" s="14">
        <v>476.909</v>
      </c>
      <c r="N8" s="14">
        <v>480.93</v>
      </c>
      <c r="O8" s="14">
        <v>481.1</v>
      </c>
      <c r="P8" s="14">
        <v>477</v>
      </c>
      <c r="Q8" s="14">
        <v>448</v>
      </c>
      <c r="R8" s="14">
        <v>500</v>
      </c>
      <c r="S8" s="14">
        <v>424.012</v>
      </c>
      <c r="T8" s="14">
        <v>417.563</v>
      </c>
      <c r="U8" s="14">
        <v>260.668</v>
      </c>
      <c r="V8" s="14">
        <v>264.351</v>
      </c>
      <c r="W8" s="14">
        <v>290.965</v>
      </c>
      <c r="X8" s="15">
        <v>278.652</v>
      </c>
    </row>
    <row r="9" spans="1:24" ht="15">
      <c r="A9" s="4" t="s">
        <v>34</v>
      </c>
      <c r="B9" s="50">
        <v>0</v>
      </c>
      <c r="C9" s="14">
        <v>0</v>
      </c>
      <c r="D9" s="14">
        <v>38.19</v>
      </c>
      <c r="E9" s="14">
        <v>42.37</v>
      </c>
      <c r="F9" s="14">
        <v>58.835</v>
      </c>
      <c r="G9" s="14">
        <v>91.527</v>
      </c>
      <c r="H9" s="14">
        <v>136.22</v>
      </c>
      <c r="I9" s="14">
        <v>205.153</v>
      </c>
      <c r="J9" s="14">
        <v>219.681</v>
      </c>
      <c r="K9" s="14">
        <v>211.311</v>
      </c>
      <c r="L9" s="14">
        <v>185.912</v>
      </c>
      <c r="M9" s="14">
        <v>277.992</v>
      </c>
      <c r="N9" s="14">
        <v>315.843</v>
      </c>
      <c r="O9" s="14">
        <v>384.683</v>
      </c>
      <c r="P9" s="14">
        <v>240</v>
      </c>
      <c r="Q9" s="14">
        <v>283</v>
      </c>
      <c r="R9" s="14">
        <v>420</v>
      </c>
      <c r="S9" s="14">
        <v>388.246</v>
      </c>
      <c r="T9" s="14">
        <v>337.927</v>
      </c>
      <c r="U9" s="14">
        <v>293.645</v>
      </c>
      <c r="V9" s="14">
        <v>294.819</v>
      </c>
      <c r="W9" s="14">
        <v>375.12</v>
      </c>
      <c r="X9" s="15">
        <v>369.897</v>
      </c>
    </row>
    <row r="10" spans="1:24" ht="15">
      <c r="A10" s="4" t="s">
        <v>67</v>
      </c>
      <c r="B10" s="50">
        <v>135</v>
      </c>
      <c r="C10" s="14">
        <v>110</v>
      </c>
      <c r="D10" s="14">
        <v>151</v>
      </c>
      <c r="E10" s="14">
        <v>153</v>
      </c>
      <c r="F10" s="14">
        <v>166</v>
      </c>
      <c r="G10" s="14">
        <v>167</v>
      </c>
      <c r="H10" s="14">
        <v>165</v>
      </c>
      <c r="I10" s="14">
        <v>196</v>
      </c>
      <c r="J10" s="14">
        <v>197</v>
      </c>
      <c r="K10" s="14">
        <v>299.28</v>
      </c>
      <c r="L10" s="14">
        <v>317.08</v>
      </c>
      <c r="M10" s="14">
        <v>308.23</v>
      </c>
      <c r="N10" s="14">
        <v>308.229</v>
      </c>
      <c r="O10" s="14">
        <v>380</v>
      </c>
      <c r="P10" s="14">
        <v>330</v>
      </c>
      <c r="Q10" s="14">
        <v>340</v>
      </c>
      <c r="R10" s="14">
        <v>559</v>
      </c>
      <c r="S10" s="14">
        <v>470.1</v>
      </c>
      <c r="T10" s="14">
        <v>436.173</v>
      </c>
      <c r="U10" s="14">
        <v>500</v>
      </c>
      <c r="V10" s="14">
        <v>697.097</v>
      </c>
      <c r="W10" s="14">
        <v>636.642</v>
      </c>
      <c r="X10" s="15">
        <v>621.413</v>
      </c>
    </row>
    <row r="11" spans="1:24" ht="15">
      <c r="A11" s="4" t="s">
        <v>68</v>
      </c>
      <c r="B11" s="50">
        <v>65</v>
      </c>
      <c r="C11" s="14">
        <v>124</v>
      </c>
      <c r="D11" s="14">
        <v>194</v>
      </c>
      <c r="E11" s="14">
        <v>203</v>
      </c>
      <c r="F11" s="14">
        <v>211</v>
      </c>
      <c r="G11" s="14">
        <v>240</v>
      </c>
      <c r="H11" s="14">
        <v>255</v>
      </c>
      <c r="I11" s="14">
        <v>268</v>
      </c>
      <c r="J11" s="14">
        <v>276</v>
      </c>
      <c r="K11" s="14">
        <v>280</v>
      </c>
      <c r="L11" s="14">
        <v>286</v>
      </c>
      <c r="M11" s="14">
        <v>292</v>
      </c>
      <c r="N11" s="14">
        <v>280</v>
      </c>
      <c r="O11" s="14">
        <v>283</v>
      </c>
      <c r="P11" s="14">
        <v>283</v>
      </c>
      <c r="Q11" s="14">
        <v>290</v>
      </c>
      <c r="R11" s="14">
        <v>207</v>
      </c>
      <c r="S11" s="14">
        <v>200</v>
      </c>
      <c r="T11" s="14">
        <v>210</v>
      </c>
      <c r="U11" s="14">
        <v>210</v>
      </c>
      <c r="V11" s="14">
        <v>213</v>
      </c>
      <c r="W11" s="14">
        <v>212</v>
      </c>
      <c r="X11" s="15">
        <v>215</v>
      </c>
    </row>
    <row r="12" spans="1:24" ht="15">
      <c r="A12" s="4" t="s">
        <v>69</v>
      </c>
      <c r="B12" s="50">
        <v>0.65</v>
      </c>
      <c r="C12" s="14">
        <v>3.1</v>
      </c>
      <c r="D12" s="14">
        <v>93.646</v>
      </c>
      <c r="E12" s="14">
        <v>41.552</v>
      </c>
      <c r="F12" s="14">
        <v>45</v>
      </c>
      <c r="G12" s="14">
        <v>55</v>
      </c>
      <c r="H12" s="14">
        <v>63</v>
      </c>
      <c r="I12" s="14">
        <v>65</v>
      </c>
      <c r="J12" s="14">
        <v>68.275</v>
      </c>
      <c r="K12" s="14">
        <v>72.118</v>
      </c>
      <c r="L12" s="14">
        <v>79.848</v>
      </c>
      <c r="M12" s="14">
        <v>147.817</v>
      </c>
      <c r="N12" s="14">
        <v>172.207</v>
      </c>
      <c r="O12" s="14">
        <v>181.735</v>
      </c>
      <c r="P12" s="14">
        <v>133</v>
      </c>
      <c r="Q12" s="14">
        <v>185</v>
      </c>
      <c r="R12" s="14">
        <v>131</v>
      </c>
      <c r="S12" s="14">
        <v>75.903</v>
      </c>
      <c r="T12" s="14">
        <v>129.912</v>
      </c>
      <c r="U12" s="14">
        <v>117.321</v>
      </c>
      <c r="V12" s="14">
        <v>190.596</v>
      </c>
      <c r="W12" s="14">
        <v>209.234</v>
      </c>
      <c r="X12" s="15">
        <v>171.17</v>
      </c>
    </row>
    <row r="13" spans="1:24" ht="15">
      <c r="A13" s="4" t="s">
        <v>70</v>
      </c>
      <c r="B13" s="50">
        <v>38.469</v>
      </c>
      <c r="C13" s="14">
        <v>19.6</v>
      </c>
      <c r="D13" s="14">
        <v>24.587</v>
      </c>
      <c r="E13" s="14">
        <v>60.921</v>
      </c>
      <c r="F13" s="14">
        <v>26.076</v>
      </c>
      <c r="G13" s="14">
        <v>30.945</v>
      </c>
      <c r="H13" s="14">
        <v>24.913</v>
      </c>
      <c r="I13" s="14">
        <v>46.294</v>
      </c>
      <c r="J13" s="14">
        <v>47.337</v>
      </c>
      <c r="K13" s="14">
        <v>55.058</v>
      </c>
      <c r="L13" s="14">
        <v>91.997</v>
      </c>
      <c r="M13" s="14">
        <v>93.384</v>
      </c>
      <c r="N13" s="14">
        <v>125.471</v>
      </c>
      <c r="O13" s="14">
        <v>120.75</v>
      </c>
      <c r="P13" s="14">
        <v>166</v>
      </c>
      <c r="Q13" s="14">
        <v>160</v>
      </c>
      <c r="R13" s="14">
        <v>506</v>
      </c>
      <c r="S13" s="14">
        <v>400</v>
      </c>
      <c r="T13" s="14">
        <v>390</v>
      </c>
      <c r="U13" s="14">
        <v>291.173</v>
      </c>
      <c r="V13" s="14">
        <v>438.941</v>
      </c>
      <c r="W13" s="14">
        <v>617.749</v>
      </c>
      <c r="X13" s="15">
        <v>450</v>
      </c>
    </row>
    <row r="14" spans="1:24" ht="15">
      <c r="A14" s="4" t="s">
        <v>31</v>
      </c>
      <c r="B14" s="50">
        <v>55</v>
      </c>
      <c r="C14" s="14">
        <v>84</v>
      </c>
      <c r="D14" s="14">
        <v>100</v>
      </c>
      <c r="E14" s="14">
        <v>105</v>
      </c>
      <c r="F14" s="14">
        <v>105</v>
      </c>
      <c r="G14" s="14">
        <v>105</v>
      </c>
      <c r="H14" s="14">
        <v>105</v>
      </c>
      <c r="I14" s="14">
        <v>135</v>
      </c>
      <c r="J14" s="14">
        <v>120</v>
      </c>
      <c r="K14" s="14">
        <v>120</v>
      </c>
      <c r="L14" s="14">
        <v>120</v>
      </c>
      <c r="M14" s="14">
        <v>288</v>
      </c>
      <c r="N14" s="14">
        <v>120</v>
      </c>
      <c r="O14" s="14">
        <v>145</v>
      </c>
      <c r="P14" s="14">
        <v>652</v>
      </c>
      <c r="Q14" s="14">
        <v>630</v>
      </c>
      <c r="R14" s="14">
        <v>670</v>
      </c>
      <c r="S14" s="14">
        <v>978.824</v>
      </c>
      <c r="T14" s="14">
        <v>900</v>
      </c>
      <c r="U14" s="14">
        <v>750</v>
      </c>
      <c r="V14" s="14">
        <v>900</v>
      </c>
      <c r="W14" s="14">
        <v>940</v>
      </c>
      <c r="X14" s="15">
        <v>960</v>
      </c>
    </row>
    <row r="15" spans="1:24" ht="15">
      <c r="A15" s="4" t="s">
        <v>13</v>
      </c>
      <c r="B15" s="50">
        <v>263.999</v>
      </c>
      <c r="C15" s="14">
        <v>110.432</v>
      </c>
      <c r="D15" s="14">
        <v>69.702</v>
      </c>
      <c r="E15" s="14">
        <v>70.943</v>
      </c>
      <c r="F15" s="14">
        <v>37.353</v>
      </c>
      <c r="G15" s="14">
        <v>55.6</v>
      </c>
      <c r="H15" s="14">
        <v>55.6</v>
      </c>
      <c r="I15" s="14">
        <v>37.741</v>
      </c>
      <c r="J15" s="14">
        <v>38.529</v>
      </c>
      <c r="K15" s="14">
        <v>48.168</v>
      </c>
      <c r="L15" s="14">
        <v>48.398</v>
      </c>
      <c r="M15" s="14">
        <v>51.876</v>
      </c>
      <c r="N15" s="14">
        <v>73</v>
      </c>
      <c r="O15" s="14">
        <v>71.308</v>
      </c>
      <c r="P15" s="14">
        <v>59</v>
      </c>
      <c r="Q15" s="14">
        <v>64</v>
      </c>
      <c r="R15" s="14">
        <v>96</v>
      </c>
      <c r="S15" s="14">
        <v>79.01</v>
      </c>
      <c r="T15" s="14">
        <v>90.039</v>
      </c>
      <c r="U15" s="14">
        <v>76.086</v>
      </c>
      <c r="V15" s="14">
        <v>78.656</v>
      </c>
      <c r="W15" s="14">
        <v>81.873</v>
      </c>
      <c r="X15" s="15">
        <v>78.695</v>
      </c>
    </row>
    <row r="16" spans="1:24" ht="15.75" thickBot="1">
      <c r="A16" s="4" t="s">
        <v>14</v>
      </c>
      <c r="B16" s="52">
        <v>966.82</v>
      </c>
      <c r="C16" s="51">
        <v>1107.867</v>
      </c>
      <c r="D16" s="51">
        <v>1098.669</v>
      </c>
      <c r="E16" s="51">
        <v>1133.065</v>
      </c>
      <c r="F16" s="51">
        <v>1058.578</v>
      </c>
      <c r="G16" s="51">
        <v>1105.615</v>
      </c>
      <c r="H16" s="51">
        <v>1263.922</v>
      </c>
      <c r="I16" s="51">
        <v>1398.611</v>
      </c>
      <c r="J16" s="51">
        <v>1198.25</v>
      </c>
      <c r="K16" s="51">
        <v>1178.136</v>
      </c>
      <c r="L16" s="51">
        <v>1210.478</v>
      </c>
      <c r="M16" s="51">
        <v>-360.012</v>
      </c>
      <c r="N16" s="51">
        <v>-426.527</v>
      </c>
      <c r="O16" s="51">
        <v>1833.991</v>
      </c>
      <c r="P16" s="51">
        <v>1403</v>
      </c>
      <c r="Q16" s="51">
        <v>1392</v>
      </c>
      <c r="R16" s="51">
        <v>1863</v>
      </c>
      <c r="S16" s="51">
        <v>2166.84</v>
      </c>
      <c r="T16" s="51">
        <v>2134.838999999998</v>
      </c>
      <c r="U16" s="51">
        <v>2064.779</v>
      </c>
      <c r="V16" s="51">
        <f>V17-9630</f>
        <v>2170.3099999999995</v>
      </c>
      <c r="W16" s="51">
        <f>W17-10532</f>
        <v>2453.6620000000003</v>
      </c>
      <c r="X16" s="56">
        <f>X17-11338</f>
        <v>2627.843999999999</v>
      </c>
    </row>
    <row r="17" spans="1:24" ht="15.75" thickBot="1">
      <c r="A17" s="2" t="s">
        <v>15</v>
      </c>
      <c r="B17" s="35">
        <v>6250.366</v>
      </c>
      <c r="C17" s="16">
        <v>6132.173</v>
      </c>
      <c r="D17" s="16">
        <v>7245.567</v>
      </c>
      <c r="E17" s="16">
        <v>7067.239</v>
      </c>
      <c r="F17" s="16">
        <v>6245.038</v>
      </c>
      <c r="G17" s="16">
        <v>7006.046</v>
      </c>
      <c r="H17" s="16">
        <v>7454.502</v>
      </c>
      <c r="I17" s="16">
        <v>7530.467</v>
      </c>
      <c r="J17" s="16">
        <v>7376.712</v>
      </c>
      <c r="K17" s="16">
        <v>7060.981</v>
      </c>
      <c r="L17" s="16">
        <v>7432.413</v>
      </c>
      <c r="M17" s="16">
        <v>6250.366</v>
      </c>
      <c r="N17" s="16">
        <v>7810.51</v>
      </c>
      <c r="O17" s="16">
        <v>6628.276</v>
      </c>
      <c r="P17" s="16">
        <v>7953</v>
      </c>
      <c r="Q17" s="16">
        <v>9400</v>
      </c>
      <c r="R17" s="16">
        <v>10557</v>
      </c>
      <c r="S17" s="16">
        <v>10144.558</v>
      </c>
      <c r="T17" s="16">
        <v>10576.563</v>
      </c>
      <c r="U17" s="16">
        <v>9983.168</v>
      </c>
      <c r="V17" s="16">
        <v>11800.31</v>
      </c>
      <c r="W17" s="16">
        <v>12985.662</v>
      </c>
      <c r="X17" s="17">
        <v>13965.844</v>
      </c>
    </row>
    <row r="18" ht="15">
      <c r="A18" s="6"/>
    </row>
    <row r="19" ht="15.75" thickBot="1">
      <c r="A19" s="6" t="s">
        <v>71</v>
      </c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9">
        <v>2020</v>
      </c>
    </row>
    <row r="21" spans="1:24" ht="15">
      <c r="A21" s="4" t="s">
        <v>6</v>
      </c>
      <c r="B21" s="18">
        <v>0.1803</v>
      </c>
      <c r="C21" s="18">
        <v>0.3321</v>
      </c>
      <c r="D21" s="18">
        <v>0.301</v>
      </c>
      <c r="E21" s="18">
        <v>0.4177</v>
      </c>
      <c r="F21" s="18">
        <v>0.3055</v>
      </c>
      <c r="G21" s="18">
        <v>0.46</v>
      </c>
      <c r="H21" s="18">
        <v>0.3656</v>
      </c>
      <c r="I21" s="18">
        <v>0.372</v>
      </c>
      <c r="J21" s="18">
        <v>0.3752</v>
      </c>
      <c r="K21" s="18">
        <v>0.4136</v>
      </c>
      <c r="L21" s="18">
        <v>0.3765</v>
      </c>
      <c r="M21" s="18">
        <v>0.3513</v>
      </c>
      <c r="N21" s="18">
        <v>0.3386</v>
      </c>
      <c r="O21" s="18">
        <v>0.432</v>
      </c>
      <c r="P21" s="18">
        <v>0.4</v>
      </c>
      <c r="Q21" s="18">
        <v>0.3</v>
      </c>
      <c r="R21" s="18">
        <v>0.4</v>
      </c>
      <c r="S21" s="18">
        <v>0.425</v>
      </c>
      <c r="T21" s="18">
        <v>0.4198</v>
      </c>
      <c r="U21" s="18">
        <v>0.4172</v>
      </c>
      <c r="V21" s="18">
        <v>0.4782</v>
      </c>
      <c r="W21" s="18">
        <v>0.4854</v>
      </c>
      <c r="X21" s="18">
        <v>0.4329</v>
      </c>
    </row>
    <row r="22" spans="1:24" ht="15">
      <c r="A22" s="4" t="s">
        <v>55</v>
      </c>
      <c r="B22" s="18">
        <v>0.1743</v>
      </c>
      <c r="C22" s="18">
        <v>0.2237</v>
      </c>
      <c r="D22" s="18">
        <v>0.3066</v>
      </c>
      <c r="E22" s="18">
        <v>0.3032</v>
      </c>
      <c r="F22" s="18">
        <v>0.3445</v>
      </c>
      <c r="G22" s="18">
        <v>0.3955</v>
      </c>
      <c r="H22" s="18">
        <v>0.4078</v>
      </c>
      <c r="I22" s="18">
        <v>0.3766</v>
      </c>
      <c r="J22" s="18">
        <v>0.5812</v>
      </c>
      <c r="K22" s="18">
        <v>0.571</v>
      </c>
      <c r="L22" s="18">
        <v>0.5964</v>
      </c>
      <c r="M22" s="18">
        <v>0.5526</v>
      </c>
      <c r="N22" s="18">
        <v>0.4604</v>
      </c>
      <c r="O22" s="18">
        <v>0.5439</v>
      </c>
      <c r="P22" s="18">
        <v>0.6</v>
      </c>
      <c r="Q22" s="18">
        <v>0.6</v>
      </c>
      <c r="R22" s="18">
        <v>0.4</v>
      </c>
      <c r="S22" s="18">
        <v>0.548</v>
      </c>
      <c r="T22" s="18">
        <v>0.5437</v>
      </c>
      <c r="U22" s="18">
        <v>0.5171</v>
      </c>
      <c r="V22" s="18">
        <v>0.4796</v>
      </c>
      <c r="W22" s="18">
        <v>0.4946</v>
      </c>
      <c r="X22" s="18">
        <v>0.4933</v>
      </c>
    </row>
    <row r="23" spans="1:24" ht="15">
      <c r="A23" s="4" t="s">
        <v>66</v>
      </c>
      <c r="B23" s="18">
        <v>0.2612</v>
      </c>
      <c r="C23" s="18">
        <v>0.1406</v>
      </c>
      <c r="D23" s="18">
        <v>0.1864</v>
      </c>
      <c r="E23" s="18">
        <v>0.1039</v>
      </c>
      <c r="F23" s="18">
        <v>0.2167</v>
      </c>
      <c r="G23" s="18">
        <v>0.2511</v>
      </c>
      <c r="H23" s="18">
        <v>0.1818</v>
      </c>
      <c r="I23" s="18">
        <v>0.2212</v>
      </c>
      <c r="J23" s="18">
        <v>0.2174</v>
      </c>
      <c r="K23" s="18">
        <v>0.235</v>
      </c>
      <c r="L23" s="18">
        <v>0.2577</v>
      </c>
      <c r="M23" s="18">
        <v>0.1948</v>
      </c>
      <c r="N23" s="18">
        <v>0.1948</v>
      </c>
      <c r="O23" s="18">
        <v>0</v>
      </c>
      <c r="P23" s="18">
        <v>0.2</v>
      </c>
      <c r="Q23" s="18">
        <v>0.3</v>
      </c>
      <c r="R23" s="18">
        <v>0.2</v>
      </c>
      <c r="S23" s="18">
        <v>0.2269</v>
      </c>
      <c r="T23" s="18">
        <v>0.2459</v>
      </c>
      <c r="U23" s="18">
        <v>0.2568</v>
      </c>
      <c r="V23" s="18">
        <v>0.2758</v>
      </c>
      <c r="W23" s="18">
        <v>0.2851</v>
      </c>
      <c r="X23" s="18">
        <v>0.2948</v>
      </c>
    </row>
    <row r="24" spans="1:24" ht="15">
      <c r="A24" s="4" t="s">
        <v>7</v>
      </c>
      <c r="B24" s="18">
        <v>0.3347</v>
      </c>
      <c r="C24" s="18">
        <v>0.7013</v>
      </c>
      <c r="D24" s="18">
        <v>1.0336</v>
      </c>
      <c r="E24" s="18">
        <v>1.06</v>
      </c>
      <c r="F24" s="18">
        <v>1.1794</v>
      </c>
      <c r="G24" s="18">
        <v>0.8627</v>
      </c>
      <c r="H24" s="18">
        <v>1.1269</v>
      </c>
      <c r="I24" s="18">
        <v>1.0532</v>
      </c>
      <c r="J24" s="18">
        <v>1.163</v>
      </c>
      <c r="K24" s="18">
        <v>1.1458</v>
      </c>
      <c r="L24" s="18">
        <v>1.2414</v>
      </c>
      <c r="M24" s="18">
        <v>1.3061</v>
      </c>
      <c r="N24" s="18">
        <v>1.2228</v>
      </c>
      <c r="O24" s="18">
        <v>1.2591</v>
      </c>
      <c r="P24" s="18">
        <v>1.3</v>
      </c>
      <c r="Q24" s="18">
        <v>1.3</v>
      </c>
      <c r="R24" s="18">
        <v>1.2</v>
      </c>
      <c r="S24" s="18">
        <v>1.5151</v>
      </c>
      <c r="T24" s="18">
        <v>1.5557</v>
      </c>
      <c r="U24" s="18">
        <v>1.4041</v>
      </c>
      <c r="V24" s="18">
        <v>1.6394</v>
      </c>
      <c r="W24" s="18">
        <v>1.6122</v>
      </c>
      <c r="X24" s="18">
        <v>1.613</v>
      </c>
    </row>
    <row r="25" spans="1:24" ht="15">
      <c r="A25" s="4" t="s">
        <v>34</v>
      </c>
      <c r="B25" s="18">
        <v>0</v>
      </c>
      <c r="C25" s="18">
        <v>0</v>
      </c>
      <c r="D25" s="18">
        <v>0.4094</v>
      </c>
      <c r="E25" s="18">
        <v>0.4456</v>
      </c>
      <c r="F25" s="18">
        <v>0.6612</v>
      </c>
      <c r="G25" s="18">
        <v>0.6715</v>
      </c>
      <c r="H25" s="18">
        <v>0.8471</v>
      </c>
      <c r="I25" s="18">
        <v>0.7256</v>
      </c>
      <c r="J25" s="18">
        <v>0.7278</v>
      </c>
      <c r="K25" s="18">
        <v>0.707</v>
      </c>
      <c r="L25" s="18">
        <v>1.0046</v>
      </c>
      <c r="M25" s="18">
        <v>0.9372</v>
      </c>
      <c r="N25" s="18">
        <v>0.9942</v>
      </c>
      <c r="O25" s="18">
        <v>0.852</v>
      </c>
      <c r="P25" s="18">
        <v>0.8</v>
      </c>
      <c r="Q25" s="18">
        <v>0.7</v>
      </c>
      <c r="R25" s="18">
        <v>0.6</v>
      </c>
      <c r="S25" s="18">
        <v>0.7786</v>
      </c>
      <c r="T25" s="18">
        <v>0.7927</v>
      </c>
      <c r="U25" s="18">
        <v>0.7873</v>
      </c>
      <c r="V25" s="18">
        <v>0.684</v>
      </c>
      <c r="W25" s="18">
        <v>0.7002</v>
      </c>
      <c r="X25" s="18">
        <v>0.7036</v>
      </c>
    </row>
    <row r="26" spans="1:24" ht="15">
      <c r="A26" s="4" t="s">
        <v>67</v>
      </c>
      <c r="B26" s="18">
        <v>0.3037</v>
      </c>
      <c r="C26" s="18">
        <v>0.4</v>
      </c>
      <c r="D26" s="18">
        <v>0.4768</v>
      </c>
      <c r="E26" s="18">
        <v>0.4837</v>
      </c>
      <c r="F26" s="18">
        <v>0.4398</v>
      </c>
      <c r="G26" s="18">
        <v>0.479</v>
      </c>
      <c r="H26" s="18">
        <v>0.4727</v>
      </c>
      <c r="I26" s="18">
        <v>0.5102</v>
      </c>
      <c r="J26" s="18">
        <v>0.5076</v>
      </c>
      <c r="K26" s="18">
        <v>0.3933</v>
      </c>
      <c r="L26" s="18">
        <v>0.3835</v>
      </c>
      <c r="M26" s="18">
        <v>0.3884</v>
      </c>
      <c r="N26" s="18">
        <v>0.375</v>
      </c>
      <c r="O26" s="18">
        <v>0.6031</v>
      </c>
      <c r="P26" s="18">
        <v>0.5</v>
      </c>
      <c r="Q26" s="18">
        <v>0.5</v>
      </c>
      <c r="R26" s="18">
        <v>0.7</v>
      </c>
      <c r="S26" s="18">
        <v>0.9209</v>
      </c>
      <c r="T26" s="18">
        <v>1.0569</v>
      </c>
      <c r="U26" s="18">
        <v>1.1</v>
      </c>
      <c r="V26" s="18">
        <v>0.6886</v>
      </c>
      <c r="W26" s="18">
        <v>0.8011</v>
      </c>
      <c r="X26" s="18">
        <v>0.7885</v>
      </c>
    </row>
    <row r="27" spans="1:24" ht="15">
      <c r="A27" s="4" t="s">
        <v>68</v>
      </c>
      <c r="B27" s="18">
        <v>0.3077</v>
      </c>
      <c r="C27" s="18">
        <v>0.4986</v>
      </c>
      <c r="D27" s="18">
        <v>0.5</v>
      </c>
      <c r="E27" s="18">
        <v>0.5025</v>
      </c>
      <c r="F27" s="18">
        <v>0.5024</v>
      </c>
      <c r="G27" s="18">
        <v>0.4708</v>
      </c>
      <c r="H27" s="18">
        <v>0.4902</v>
      </c>
      <c r="I27" s="18">
        <v>0.6007</v>
      </c>
      <c r="J27" s="18">
        <v>0.6014</v>
      </c>
      <c r="K27" s="18">
        <v>0.6</v>
      </c>
      <c r="L27" s="18">
        <v>0.6049</v>
      </c>
      <c r="M27" s="18">
        <v>0.6096</v>
      </c>
      <c r="N27" s="18">
        <v>0.6071</v>
      </c>
      <c r="O27" s="18">
        <v>0.6113</v>
      </c>
      <c r="P27" s="18">
        <v>0.7</v>
      </c>
      <c r="Q27" s="18">
        <v>0.6</v>
      </c>
      <c r="R27" s="18">
        <v>0.6</v>
      </c>
      <c r="S27" s="18">
        <v>0.6</v>
      </c>
      <c r="T27" s="18">
        <v>0.619</v>
      </c>
      <c r="U27" s="18">
        <v>0.6429</v>
      </c>
      <c r="V27" s="18">
        <v>0.6761</v>
      </c>
      <c r="W27" s="18">
        <v>0.6792</v>
      </c>
      <c r="X27" s="18">
        <v>0.6791</v>
      </c>
    </row>
    <row r="28" spans="1:24" ht="15">
      <c r="A28" s="4" t="s">
        <v>69</v>
      </c>
      <c r="B28" s="18">
        <v>0.3077</v>
      </c>
      <c r="C28" s="18">
        <v>0.3226</v>
      </c>
      <c r="D28" s="18">
        <v>0.1503</v>
      </c>
      <c r="E28" s="18">
        <v>0.5232</v>
      </c>
      <c r="F28" s="18">
        <v>0.5556</v>
      </c>
      <c r="G28" s="18">
        <v>0.5455</v>
      </c>
      <c r="H28" s="18">
        <v>0.5556</v>
      </c>
      <c r="I28" s="18">
        <v>0.6154</v>
      </c>
      <c r="J28" s="18">
        <v>0.6494</v>
      </c>
      <c r="K28" s="18">
        <v>0.6434</v>
      </c>
      <c r="L28" s="18">
        <v>0.5871</v>
      </c>
      <c r="M28" s="18">
        <v>0.5117</v>
      </c>
      <c r="N28" s="18">
        <v>0.4976</v>
      </c>
      <c r="O28" s="18">
        <v>0.4871</v>
      </c>
      <c r="P28" s="18">
        <v>0.4</v>
      </c>
      <c r="Q28" s="18">
        <v>0.5</v>
      </c>
      <c r="R28" s="18">
        <v>0.4</v>
      </c>
      <c r="S28" s="18">
        <v>0.4494</v>
      </c>
      <c r="T28" s="18">
        <v>0.5136</v>
      </c>
      <c r="U28" s="18">
        <v>0.4199</v>
      </c>
      <c r="V28" s="18">
        <v>0.4731</v>
      </c>
      <c r="W28" s="18">
        <v>0.4669</v>
      </c>
      <c r="X28" s="18">
        <v>0.5152</v>
      </c>
    </row>
    <row r="29" spans="1:24" ht="15">
      <c r="A29" s="4" t="s">
        <v>70</v>
      </c>
      <c r="B29" s="18">
        <v>0.2267</v>
      </c>
      <c r="C29" s="18">
        <v>0.3827</v>
      </c>
      <c r="D29" s="18">
        <v>0.3006</v>
      </c>
      <c r="E29" s="18">
        <v>0.5126</v>
      </c>
      <c r="F29" s="18">
        <v>0.564</v>
      </c>
      <c r="G29" s="18">
        <v>0.5969</v>
      </c>
      <c r="H29" s="18">
        <v>0.4734</v>
      </c>
      <c r="I29" s="18">
        <v>0.5413</v>
      </c>
      <c r="J29" s="18">
        <v>0.4835</v>
      </c>
      <c r="K29" s="18">
        <v>0.3415</v>
      </c>
      <c r="L29" s="18">
        <v>0.5644</v>
      </c>
      <c r="M29" s="18">
        <v>0.6024</v>
      </c>
      <c r="N29" s="18">
        <v>0.7225</v>
      </c>
      <c r="O29" s="18">
        <v>0.7019</v>
      </c>
      <c r="P29" s="18">
        <v>0.6</v>
      </c>
      <c r="Q29" s="18">
        <v>0.6</v>
      </c>
      <c r="R29" s="18">
        <v>0.6</v>
      </c>
      <c r="S29" s="18">
        <v>0.5875</v>
      </c>
      <c r="T29" s="18">
        <v>0.5897</v>
      </c>
      <c r="U29" s="18">
        <v>0.5625</v>
      </c>
      <c r="V29" s="18">
        <v>0.5785</v>
      </c>
      <c r="W29" s="18">
        <v>0.6066</v>
      </c>
      <c r="X29" s="18">
        <v>0.6</v>
      </c>
    </row>
    <row r="30" spans="1:24" ht="15">
      <c r="A30" s="4" t="s">
        <v>31</v>
      </c>
      <c r="B30" s="18">
        <v>0.2727</v>
      </c>
      <c r="C30" s="18">
        <v>0.3452</v>
      </c>
      <c r="D30" s="18">
        <v>0.39</v>
      </c>
      <c r="E30" s="18">
        <v>0.3905</v>
      </c>
      <c r="F30" s="18">
        <v>0.3905</v>
      </c>
      <c r="G30" s="18">
        <v>0.3905</v>
      </c>
      <c r="H30" s="18">
        <v>0.3905</v>
      </c>
      <c r="I30" s="18">
        <v>0.4074</v>
      </c>
      <c r="J30" s="18">
        <v>0.4</v>
      </c>
      <c r="K30" s="18">
        <v>0.4</v>
      </c>
      <c r="L30" s="18">
        <v>0.3897</v>
      </c>
      <c r="M30" s="18">
        <v>0.4003</v>
      </c>
      <c r="N30" s="18">
        <v>0.4</v>
      </c>
      <c r="O30" s="18">
        <v>0.7586</v>
      </c>
      <c r="P30" s="18">
        <v>0.7</v>
      </c>
      <c r="Q30" s="18">
        <v>0.7</v>
      </c>
      <c r="R30" s="18">
        <v>0.7</v>
      </c>
      <c r="S30" s="18">
        <v>1.2</v>
      </c>
      <c r="T30" s="18">
        <v>1.0447</v>
      </c>
      <c r="U30" s="18">
        <v>1.0743</v>
      </c>
      <c r="V30" s="18">
        <v>0.7111</v>
      </c>
      <c r="W30" s="18">
        <v>0.7234</v>
      </c>
      <c r="X30" s="18">
        <v>0.7396</v>
      </c>
    </row>
    <row r="31" spans="1:24" ht="15.75" thickBot="1">
      <c r="A31" s="4" t="s">
        <v>13</v>
      </c>
      <c r="B31" s="18">
        <v>0.5176</v>
      </c>
      <c r="C31" s="18">
        <v>0.5421</v>
      </c>
      <c r="D31" s="18">
        <v>0.585</v>
      </c>
      <c r="E31" s="18">
        <v>0.6044</v>
      </c>
      <c r="F31" s="18">
        <v>0.5411</v>
      </c>
      <c r="G31" s="18">
        <v>0.5576</v>
      </c>
      <c r="H31" s="18">
        <v>0.5953</v>
      </c>
      <c r="I31" s="18">
        <v>0.531</v>
      </c>
      <c r="J31" s="18">
        <v>0.5519</v>
      </c>
      <c r="K31" s="18">
        <v>0.6031</v>
      </c>
      <c r="L31" s="18">
        <v>0.6126</v>
      </c>
      <c r="M31" s="18">
        <v>0.5498</v>
      </c>
      <c r="N31" s="18">
        <v>0.5151</v>
      </c>
      <c r="O31" s="18">
        <v>0.569</v>
      </c>
      <c r="P31" s="18">
        <v>0.7</v>
      </c>
      <c r="Q31" s="18">
        <v>0.7</v>
      </c>
      <c r="R31" s="18">
        <v>0.7</v>
      </c>
      <c r="S31" s="18">
        <v>0.6531</v>
      </c>
      <c r="T31" s="18">
        <v>0.6598</v>
      </c>
      <c r="U31" s="18">
        <v>0.7206</v>
      </c>
      <c r="V31" s="18">
        <v>0.7279</v>
      </c>
      <c r="W31" s="18">
        <v>0.7061</v>
      </c>
      <c r="X31" s="18">
        <v>0.6607</v>
      </c>
    </row>
    <row r="32" spans="1:24" ht="15.75" thickBot="1">
      <c r="A32" s="2" t="s">
        <v>24</v>
      </c>
      <c r="B32" s="22">
        <v>0.4768671875</v>
      </c>
      <c r="C32" s="22">
        <v>0.5657227272727273</v>
      </c>
      <c r="D32" s="22">
        <v>0.5718132352941176</v>
      </c>
      <c r="E32" s="22">
        <v>0.6142838235294118</v>
      </c>
      <c r="F32" s="22">
        <v>0.8138442857142857</v>
      </c>
      <c r="G32" s="22">
        <v>0.8042142857142857</v>
      </c>
      <c r="H32" s="22">
        <v>0.8045814285714286</v>
      </c>
      <c r="I32" s="22">
        <v>0.7888371428571429</v>
      </c>
      <c r="J32" s="22">
        <v>0.7967666666666667</v>
      </c>
      <c r="K32" s="22">
        <v>0.770204347826087</v>
      </c>
      <c r="L32" s="22">
        <v>0.833727536231884</v>
      </c>
      <c r="M32" s="22">
        <v>0.8225130434782608</v>
      </c>
      <c r="N32" s="22">
        <v>0.7727028985507246</v>
      </c>
      <c r="O32" s="22">
        <v>0.8441</v>
      </c>
      <c r="P32" s="22">
        <v>0.8</v>
      </c>
      <c r="Q32" s="22">
        <v>0.8</v>
      </c>
      <c r="R32" s="22">
        <v>1.5</v>
      </c>
      <c r="S32" s="22">
        <v>0.6084</v>
      </c>
      <c r="T32" s="22">
        <v>0.5778</v>
      </c>
      <c r="U32" s="22">
        <v>0.7270187830687831</v>
      </c>
      <c r="V32" s="22">
        <f>AVERAGE(V21:V31)</f>
        <v>0.6738454545454545</v>
      </c>
      <c r="W32" s="22">
        <f>AVERAGE(W21:W31)</f>
        <v>0.6873454545454546</v>
      </c>
      <c r="X32" s="22">
        <f>AVERAGE(X21:X31)</f>
        <v>0.6837000000000001</v>
      </c>
    </row>
    <row r="33" ht="15">
      <c r="A33" s="6"/>
    </row>
    <row r="34" ht="15.75" thickBot="1">
      <c r="A34" s="6" t="s">
        <v>72</v>
      </c>
    </row>
    <row r="35" spans="1:24" ht="15.75" thickBot="1">
      <c r="A35" s="2" t="s">
        <v>2</v>
      </c>
      <c r="B35" s="11">
        <v>1980</v>
      </c>
      <c r="C35" s="9">
        <v>1990</v>
      </c>
      <c r="D35" s="9">
        <v>2000</v>
      </c>
      <c r="E35" s="9">
        <v>2001</v>
      </c>
      <c r="F35" s="9">
        <v>2002</v>
      </c>
      <c r="G35" s="9">
        <v>2003</v>
      </c>
      <c r="H35" s="9">
        <v>2004</v>
      </c>
      <c r="I35" s="9">
        <v>2005</v>
      </c>
      <c r="J35" s="9">
        <v>2006</v>
      </c>
      <c r="K35" s="9">
        <v>2007</v>
      </c>
      <c r="L35" s="9">
        <v>2008</v>
      </c>
      <c r="M35" s="9">
        <v>2009</v>
      </c>
      <c r="N35" s="9">
        <v>2010</v>
      </c>
      <c r="O35" s="9">
        <v>2011</v>
      </c>
      <c r="P35" s="9">
        <v>2012</v>
      </c>
      <c r="Q35" s="9">
        <v>2013</v>
      </c>
      <c r="R35" s="9">
        <v>2014</v>
      </c>
      <c r="S35" s="9">
        <v>2015</v>
      </c>
      <c r="T35" s="9">
        <v>2016</v>
      </c>
      <c r="U35" s="9">
        <v>2017</v>
      </c>
      <c r="V35" s="9">
        <v>2018</v>
      </c>
      <c r="W35" s="9">
        <v>2019</v>
      </c>
      <c r="X35" s="9">
        <v>2020</v>
      </c>
    </row>
    <row r="36" spans="1:24" ht="15">
      <c r="A36" s="4" t="s">
        <v>55</v>
      </c>
      <c r="B36" s="14">
        <v>109.941</v>
      </c>
      <c r="C36" s="14">
        <v>206.832</v>
      </c>
      <c r="D36" s="14">
        <v>295.515</v>
      </c>
      <c r="E36" s="14">
        <v>376</v>
      </c>
      <c r="F36" s="14">
        <v>399.284</v>
      </c>
      <c r="G36" s="14">
        <v>501.09</v>
      </c>
      <c r="H36" s="14">
        <v>541.5</v>
      </c>
      <c r="I36" s="14">
        <v>503.79</v>
      </c>
      <c r="J36" s="14">
        <v>689.9</v>
      </c>
      <c r="K36" s="14">
        <v>780.52</v>
      </c>
      <c r="L36" s="14">
        <v>853.39</v>
      </c>
      <c r="M36" s="14">
        <v>867.52</v>
      </c>
      <c r="N36" s="14">
        <v>722.9</v>
      </c>
      <c r="O36" s="14">
        <v>861.573</v>
      </c>
      <c r="P36" s="14">
        <v>870</v>
      </c>
      <c r="Q36" s="14">
        <v>890</v>
      </c>
      <c r="R36" s="14">
        <v>519</v>
      </c>
      <c r="S36" s="14">
        <v>828.27</v>
      </c>
      <c r="T36" s="14">
        <v>812.952</v>
      </c>
      <c r="U36" s="14">
        <v>764.32</v>
      </c>
      <c r="V36" s="14">
        <v>715.437</v>
      </c>
      <c r="W36" s="14">
        <v>744.498</v>
      </c>
      <c r="X36" s="14">
        <v>740</v>
      </c>
    </row>
    <row r="37" spans="1:24" ht="15">
      <c r="A37" s="4" t="s">
        <v>6</v>
      </c>
      <c r="B37" s="14">
        <v>445.8</v>
      </c>
      <c r="C37" s="14">
        <v>835.3</v>
      </c>
      <c r="D37" s="14">
        <v>517.8</v>
      </c>
      <c r="E37" s="14">
        <v>697.8</v>
      </c>
      <c r="F37" s="14">
        <v>441.3</v>
      </c>
      <c r="G37" s="14">
        <v>782.1</v>
      </c>
      <c r="H37" s="14">
        <v>674.1</v>
      </c>
      <c r="I37" s="14">
        <v>641.1</v>
      </c>
      <c r="J37" s="14">
        <v>618</v>
      </c>
      <c r="K37" s="14">
        <v>756.9</v>
      </c>
      <c r="L37" s="14">
        <v>640</v>
      </c>
      <c r="M37" s="14">
        <v>657</v>
      </c>
      <c r="N37" s="14">
        <v>623</v>
      </c>
      <c r="O37" s="14">
        <v>769</v>
      </c>
      <c r="P37" s="14">
        <v>685</v>
      </c>
      <c r="Q37" s="14">
        <v>636</v>
      </c>
      <c r="R37" s="14">
        <v>811</v>
      </c>
      <c r="S37" s="14">
        <v>850</v>
      </c>
      <c r="T37" s="14">
        <v>797.7</v>
      </c>
      <c r="U37" s="14">
        <v>751</v>
      </c>
      <c r="V37" s="14">
        <v>755.43</v>
      </c>
      <c r="W37" s="14">
        <v>689.31</v>
      </c>
      <c r="X37" s="14">
        <v>658</v>
      </c>
    </row>
    <row r="38" spans="1:24" ht="15">
      <c r="A38" s="4" t="s">
        <v>7</v>
      </c>
      <c r="B38" s="14">
        <v>259.969</v>
      </c>
      <c r="C38" s="14">
        <v>469.474</v>
      </c>
      <c r="D38" s="14">
        <v>811.819</v>
      </c>
      <c r="E38" s="14">
        <v>804.726</v>
      </c>
      <c r="F38" s="14">
        <v>895.759</v>
      </c>
      <c r="G38" s="14">
        <v>593.594</v>
      </c>
      <c r="H38" s="14">
        <v>704.306</v>
      </c>
      <c r="I38" s="14">
        <v>625.844</v>
      </c>
      <c r="J38" s="14">
        <v>662.571</v>
      </c>
      <c r="K38" s="14">
        <v>557.537</v>
      </c>
      <c r="L38" s="14">
        <v>586.701</v>
      </c>
      <c r="M38" s="14">
        <v>622.905</v>
      </c>
      <c r="N38" s="14">
        <v>588.1</v>
      </c>
      <c r="O38" s="14">
        <v>605.77</v>
      </c>
      <c r="P38" s="14">
        <v>623</v>
      </c>
      <c r="Q38" s="14">
        <v>588</v>
      </c>
      <c r="R38" s="14">
        <v>610</v>
      </c>
      <c r="S38" s="14">
        <v>642.427</v>
      </c>
      <c r="T38" s="14">
        <v>649.589</v>
      </c>
      <c r="U38" s="14">
        <v>366</v>
      </c>
      <c r="V38" s="14">
        <v>433.386</v>
      </c>
      <c r="W38" s="14">
        <v>469.104</v>
      </c>
      <c r="X38" s="14">
        <v>449.452</v>
      </c>
    </row>
    <row r="39" spans="1:24" ht="15">
      <c r="A39" s="4" t="s">
        <v>34</v>
      </c>
      <c r="B39" s="14">
        <v>0</v>
      </c>
      <c r="C39" s="14">
        <v>0</v>
      </c>
      <c r="D39" s="14">
        <v>15.634</v>
      </c>
      <c r="E39" s="14">
        <v>18.878</v>
      </c>
      <c r="F39" s="14">
        <v>38.9</v>
      </c>
      <c r="G39" s="14">
        <v>61.462</v>
      </c>
      <c r="H39" s="14">
        <v>115.388</v>
      </c>
      <c r="I39" s="14">
        <v>148.861</v>
      </c>
      <c r="J39" s="14">
        <v>159.881</v>
      </c>
      <c r="K39" s="14">
        <v>149.388</v>
      </c>
      <c r="L39" s="14">
        <v>186.772</v>
      </c>
      <c r="M39" s="14">
        <v>260.534</v>
      </c>
      <c r="N39" s="14">
        <v>314</v>
      </c>
      <c r="O39" s="14">
        <v>327.741</v>
      </c>
      <c r="P39" s="14">
        <v>181</v>
      </c>
      <c r="Q39" s="14">
        <v>187</v>
      </c>
      <c r="R39" s="14">
        <v>288</v>
      </c>
      <c r="S39" s="14">
        <v>302.273</v>
      </c>
      <c r="T39" s="14">
        <v>267.867</v>
      </c>
      <c r="U39" s="14">
        <v>231.187</v>
      </c>
      <c r="V39" s="14">
        <v>201.665</v>
      </c>
      <c r="W39" s="14">
        <v>262.654</v>
      </c>
      <c r="X39" s="14">
        <v>260.258</v>
      </c>
    </row>
    <row r="40" spans="1:24" ht="15">
      <c r="A40" s="4" t="s">
        <v>66</v>
      </c>
      <c r="B40" s="14">
        <v>221</v>
      </c>
      <c r="C40" s="14">
        <v>80</v>
      </c>
      <c r="D40" s="14">
        <v>282</v>
      </c>
      <c r="E40" s="14">
        <v>296</v>
      </c>
      <c r="F40" s="14">
        <v>122</v>
      </c>
      <c r="G40" s="14">
        <v>325</v>
      </c>
      <c r="H40" s="14">
        <v>399</v>
      </c>
      <c r="I40" s="14">
        <v>277</v>
      </c>
      <c r="J40" s="14">
        <v>400</v>
      </c>
      <c r="K40" s="14">
        <v>242</v>
      </c>
      <c r="L40" s="14">
        <v>350</v>
      </c>
      <c r="M40" s="14">
        <v>318</v>
      </c>
      <c r="N40" s="14">
        <v>248</v>
      </c>
      <c r="O40" s="14">
        <v>0</v>
      </c>
      <c r="P40" s="14">
        <v>187</v>
      </c>
      <c r="Q40" s="14">
        <v>562</v>
      </c>
      <c r="R40" s="14">
        <v>721</v>
      </c>
      <c r="S40" s="14">
        <v>329</v>
      </c>
      <c r="T40" s="14">
        <v>525</v>
      </c>
      <c r="U40" s="14">
        <v>550</v>
      </c>
      <c r="V40" s="14">
        <v>960</v>
      </c>
      <c r="W40" s="14">
        <v>1210</v>
      </c>
      <c r="X40" s="14">
        <v>1525.104</v>
      </c>
    </row>
    <row r="41" spans="1:24" ht="15">
      <c r="A41" s="4" t="s">
        <v>68</v>
      </c>
      <c r="B41" s="14">
        <v>20</v>
      </c>
      <c r="C41" s="14">
        <v>61.83</v>
      </c>
      <c r="D41" s="14">
        <v>97</v>
      </c>
      <c r="E41" s="14">
        <v>102</v>
      </c>
      <c r="F41" s="14">
        <v>106</v>
      </c>
      <c r="G41" s="14">
        <v>113</v>
      </c>
      <c r="H41" s="14">
        <v>125</v>
      </c>
      <c r="I41" s="14">
        <v>161</v>
      </c>
      <c r="J41" s="14">
        <v>166</v>
      </c>
      <c r="K41" s="14">
        <v>168</v>
      </c>
      <c r="L41" s="14">
        <v>173</v>
      </c>
      <c r="M41" s="14">
        <v>178</v>
      </c>
      <c r="N41" s="14">
        <v>170</v>
      </c>
      <c r="O41" s="14">
        <v>173</v>
      </c>
      <c r="P41" s="14">
        <v>189</v>
      </c>
      <c r="Q41" s="14">
        <v>180</v>
      </c>
      <c r="R41" s="14">
        <v>124</v>
      </c>
      <c r="S41" s="14">
        <v>120</v>
      </c>
      <c r="T41" s="14">
        <v>130</v>
      </c>
      <c r="U41" s="14">
        <v>135</v>
      </c>
      <c r="V41" s="14">
        <v>144</v>
      </c>
      <c r="W41" s="14">
        <v>144</v>
      </c>
      <c r="X41" s="14">
        <v>146</v>
      </c>
    </row>
    <row r="42" spans="1:24" ht="15">
      <c r="A42" s="4" t="s">
        <v>67</v>
      </c>
      <c r="B42" s="14">
        <v>41</v>
      </c>
      <c r="C42" s="14">
        <v>44</v>
      </c>
      <c r="D42" s="14">
        <v>72</v>
      </c>
      <c r="E42" s="14">
        <v>74</v>
      </c>
      <c r="F42" s="14">
        <v>73</v>
      </c>
      <c r="G42" s="14">
        <v>80</v>
      </c>
      <c r="H42" s="14">
        <v>78</v>
      </c>
      <c r="I42" s="14">
        <v>100</v>
      </c>
      <c r="J42" s="14">
        <v>100</v>
      </c>
      <c r="K42" s="14">
        <v>117.7</v>
      </c>
      <c r="L42" s="14">
        <v>121.61</v>
      </c>
      <c r="M42" s="14">
        <v>119.71</v>
      </c>
      <c r="N42" s="14">
        <v>115.586</v>
      </c>
      <c r="O42" s="14">
        <v>229.167</v>
      </c>
      <c r="P42" s="14">
        <v>158</v>
      </c>
      <c r="Q42" s="14">
        <v>165</v>
      </c>
      <c r="R42" s="14">
        <v>434</v>
      </c>
      <c r="S42" s="14">
        <v>432.9</v>
      </c>
      <c r="T42" s="14">
        <v>460.988</v>
      </c>
      <c r="U42" s="14">
        <v>550</v>
      </c>
      <c r="V42" s="14">
        <v>480</v>
      </c>
      <c r="W42" s="14">
        <v>510</v>
      </c>
      <c r="X42" s="14">
        <v>490</v>
      </c>
    </row>
    <row r="43" spans="1:24" ht="15">
      <c r="A43" s="4" t="s">
        <v>70</v>
      </c>
      <c r="B43" s="14">
        <v>8.721</v>
      </c>
      <c r="C43" s="14">
        <v>7.5</v>
      </c>
      <c r="D43" s="14">
        <v>7.39</v>
      </c>
      <c r="E43" s="14">
        <v>31.23</v>
      </c>
      <c r="F43" s="14">
        <v>14.706</v>
      </c>
      <c r="G43" s="14">
        <v>18.472</v>
      </c>
      <c r="H43" s="14">
        <v>11.794</v>
      </c>
      <c r="I43" s="14">
        <v>25.06</v>
      </c>
      <c r="J43" s="14">
        <v>22.887</v>
      </c>
      <c r="K43" s="14">
        <v>18.802</v>
      </c>
      <c r="L43" s="14">
        <v>51.924</v>
      </c>
      <c r="M43" s="14">
        <v>56.252</v>
      </c>
      <c r="N43" s="14">
        <v>90.649</v>
      </c>
      <c r="O43" s="14">
        <v>84.759</v>
      </c>
      <c r="P43" s="14">
        <v>100</v>
      </c>
      <c r="Q43" s="14">
        <v>95</v>
      </c>
      <c r="R43" s="14">
        <v>321</v>
      </c>
      <c r="S43" s="14">
        <v>235</v>
      </c>
      <c r="T43" s="14">
        <v>230</v>
      </c>
      <c r="U43" s="14">
        <v>163.787</v>
      </c>
      <c r="V43" s="14">
        <v>253.936</v>
      </c>
      <c r="W43" s="14">
        <v>374.703</v>
      </c>
      <c r="X43" s="14">
        <v>270</v>
      </c>
    </row>
    <row r="44" spans="1:24" ht="15">
      <c r="A44" s="4" t="s">
        <v>69</v>
      </c>
      <c r="B44" s="14">
        <v>0.2</v>
      </c>
      <c r="C44" s="14">
        <v>1</v>
      </c>
      <c r="D44" s="14">
        <v>14.073</v>
      </c>
      <c r="E44" s="14">
        <v>21.74</v>
      </c>
      <c r="F44" s="14">
        <v>25</v>
      </c>
      <c r="G44" s="14">
        <v>30</v>
      </c>
      <c r="H44" s="14">
        <v>35</v>
      </c>
      <c r="I44" s="14">
        <v>40</v>
      </c>
      <c r="J44" s="14">
        <v>44.341</v>
      </c>
      <c r="K44" s="14">
        <v>46.398</v>
      </c>
      <c r="L44" s="14">
        <v>46.875</v>
      </c>
      <c r="M44" s="14">
        <v>75.632</v>
      </c>
      <c r="N44" s="14">
        <v>85.694</v>
      </c>
      <c r="O44" s="14">
        <v>88.517</v>
      </c>
      <c r="P44" s="14">
        <v>56</v>
      </c>
      <c r="Q44" s="14">
        <v>92</v>
      </c>
      <c r="R44" s="14">
        <v>55</v>
      </c>
      <c r="S44" s="14">
        <v>34.111</v>
      </c>
      <c r="T44" s="14">
        <v>66.722</v>
      </c>
      <c r="U44" s="14">
        <v>49.263</v>
      </c>
      <c r="V44" s="14">
        <v>90.174</v>
      </c>
      <c r="W44" s="14">
        <v>97.699</v>
      </c>
      <c r="X44" s="14">
        <v>88.189</v>
      </c>
    </row>
    <row r="45" spans="1:24" ht="15">
      <c r="A45" s="4" t="s">
        <v>73</v>
      </c>
      <c r="B45" s="14">
        <v>38.4</v>
      </c>
      <c r="C45" s="14">
        <v>45</v>
      </c>
      <c r="D45" s="14">
        <v>23</v>
      </c>
      <c r="E45" s="14">
        <v>27.6</v>
      </c>
      <c r="F45" s="14">
        <v>28.4</v>
      </c>
      <c r="G45" s="14">
        <v>30</v>
      </c>
      <c r="H45" s="14">
        <v>38.244</v>
      </c>
      <c r="I45" s="14">
        <v>50.767</v>
      </c>
      <c r="J45" s="14">
        <v>50.237</v>
      </c>
      <c r="K45" s="14">
        <v>49.826</v>
      </c>
      <c r="L45" s="14">
        <v>54.064</v>
      </c>
      <c r="M45" s="14">
        <v>64.445</v>
      </c>
      <c r="N45" s="14">
        <v>70.5</v>
      </c>
      <c r="O45" s="14">
        <v>80.895</v>
      </c>
      <c r="P45" s="14">
        <v>70</v>
      </c>
      <c r="Q45" s="14">
        <v>70</v>
      </c>
      <c r="R45" s="14">
        <v>90</v>
      </c>
      <c r="S45" s="14">
        <v>25.083</v>
      </c>
      <c r="T45" s="14">
        <v>25.021</v>
      </c>
      <c r="U45" s="14">
        <v>26.21</v>
      </c>
      <c r="V45" s="14">
        <v>36</v>
      </c>
      <c r="W45" s="14">
        <v>36</v>
      </c>
      <c r="X45" s="14">
        <v>33.568</v>
      </c>
    </row>
    <row r="46" spans="1:24" ht="15">
      <c r="A46" s="4" t="s">
        <v>13</v>
      </c>
      <c r="B46" s="14">
        <v>136.636</v>
      </c>
      <c r="C46" s="14">
        <v>59.864</v>
      </c>
      <c r="D46" s="14">
        <v>40.777</v>
      </c>
      <c r="E46" s="14">
        <v>42.879</v>
      </c>
      <c r="F46" s="14">
        <v>20.21</v>
      </c>
      <c r="G46" s="14">
        <v>31</v>
      </c>
      <c r="H46" s="14">
        <v>33.1</v>
      </c>
      <c r="I46" s="14">
        <v>20.042</v>
      </c>
      <c r="J46" s="14">
        <v>21.263</v>
      </c>
      <c r="K46" s="14">
        <v>29.05</v>
      </c>
      <c r="L46" s="14">
        <v>29.651</v>
      </c>
      <c r="M46" s="14">
        <v>28.523</v>
      </c>
      <c r="N46" s="14">
        <v>37.6</v>
      </c>
      <c r="O46" s="14">
        <v>40.571</v>
      </c>
      <c r="P46" s="14">
        <v>42</v>
      </c>
      <c r="Q46" s="14">
        <v>42</v>
      </c>
      <c r="R46" s="14">
        <v>64</v>
      </c>
      <c r="S46" s="14">
        <v>51.605</v>
      </c>
      <c r="T46" s="14">
        <v>59.412</v>
      </c>
      <c r="U46" s="14">
        <v>54.824</v>
      </c>
      <c r="V46" s="14">
        <v>57.256</v>
      </c>
      <c r="W46" s="14">
        <v>57.811</v>
      </c>
      <c r="X46" s="14">
        <v>51.997</v>
      </c>
    </row>
    <row r="47" spans="1:24" ht="15.75" thickBot="1">
      <c r="A47" s="4" t="s">
        <v>14</v>
      </c>
      <c r="B47" s="14">
        <v>451.607</v>
      </c>
      <c r="C47" s="14">
        <v>567.394</v>
      </c>
      <c r="D47" s="14">
        <v>610.717</v>
      </c>
      <c r="E47" s="14">
        <v>659.108</v>
      </c>
      <c r="F47" s="14">
        <v>595.56</v>
      </c>
      <c r="G47" s="14">
        <v>630.374</v>
      </c>
      <c r="H47" s="14">
        <v>756.279</v>
      </c>
      <c r="I47" s="14">
        <v>837.884</v>
      </c>
      <c r="J47" s="14">
        <v>737.03</v>
      </c>
      <c r="K47" s="14">
        <v>730.716</v>
      </c>
      <c r="L47" s="14">
        <v>740.103</v>
      </c>
      <c r="M47" s="14">
        <v>839.825</v>
      </c>
      <c r="N47" s="14">
        <v>772.255</v>
      </c>
      <c r="O47" s="14">
        <v>831.243</v>
      </c>
      <c r="P47" s="14">
        <v>1280</v>
      </c>
      <c r="Q47" s="14">
        <v>1250</v>
      </c>
      <c r="R47" s="14">
        <v>1427</v>
      </c>
      <c r="S47" s="14">
        <v>2321.699</v>
      </c>
      <c r="T47" s="14">
        <v>2086.2969999999996</v>
      </c>
      <c r="U47" s="14">
        <v>1890.357</v>
      </c>
      <c r="V47" s="14">
        <f>V48-4127</f>
        <v>1761.8339999999998</v>
      </c>
      <c r="W47" s="14">
        <f>W48-4596</f>
        <v>1953.085</v>
      </c>
      <c r="X47" s="14">
        <f>X48-4713</f>
        <v>2090.8239999999996</v>
      </c>
    </row>
    <row r="48" spans="1:24" ht="15.75" thickBot="1">
      <c r="A48" s="2" t="s">
        <v>15</v>
      </c>
      <c r="B48" s="16">
        <v>1733.274</v>
      </c>
      <c r="C48" s="16">
        <v>2378.194</v>
      </c>
      <c r="D48" s="16">
        <v>2787.725</v>
      </c>
      <c r="E48" s="16">
        <v>3151.961</v>
      </c>
      <c r="F48" s="16">
        <v>2760.119</v>
      </c>
      <c r="G48" s="16">
        <v>3196.092</v>
      </c>
      <c r="H48" s="16">
        <v>3511.711</v>
      </c>
      <c r="I48" s="16">
        <v>3431.348</v>
      </c>
      <c r="J48" s="16">
        <v>3672.11</v>
      </c>
      <c r="K48" s="16">
        <v>3646.837</v>
      </c>
      <c r="L48" s="16">
        <v>3834.09</v>
      </c>
      <c r="M48" s="16">
        <v>4088.346</v>
      </c>
      <c r="N48" s="16">
        <v>3838.284</v>
      </c>
      <c r="O48" s="16">
        <v>4092.236</v>
      </c>
      <c r="P48" s="16">
        <v>4441</v>
      </c>
      <c r="Q48" s="16">
        <v>4757</v>
      </c>
      <c r="R48" s="16">
        <v>5464</v>
      </c>
      <c r="S48" s="16">
        <v>6172.368</v>
      </c>
      <c r="T48" s="16">
        <v>6111.548</v>
      </c>
      <c r="U48" s="16">
        <v>5531.948</v>
      </c>
      <c r="V48" s="16">
        <v>5888.834</v>
      </c>
      <c r="W48" s="16">
        <v>6549.085</v>
      </c>
      <c r="X48" s="16">
        <v>6803.824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7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U78" sqref="U78"/>
    </sheetView>
  </sheetViews>
  <sheetFormatPr defaultColWidth="11.421875" defaultRowHeight="15"/>
  <cols>
    <col min="1" max="1" width="20.00390625" style="0" customWidth="1"/>
    <col min="19" max="20" width="8.140625" style="0" bestFit="1" customWidth="1"/>
    <col min="22" max="22" width="13.57421875" style="0" bestFit="1" customWidth="1"/>
  </cols>
  <sheetData>
    <row r="2" ht="15.75" thickBot="1">
      <c r="A2" s="6" t="s">
        <v>74</v>
      </c>
    </row>
    <row r="3" spans="1:23" ht="15.75" thickBot="1">
      <c r="A3" s="2" t="s">
        <v>2</v>
      </c>
      <c r="B3" s="11">
        <v>1980</v>
      </c>
      <c r="C3" s="9">
        <v>1990</v>
      </c>
      <c r="D3" s="9">
        <v>2000</v>
      </c>
      <c r="E3" s="9">
        <v>2001</v>
      </c>
      <c r="F3" s="9">
        <v>2002</v>
      </c>
      <c r="G3" s="9">
        <v>2003</v>
      </c>
      <c r="H3" s="9">
        <v>2004</v>
      </c>
      <c r="I3" s="9">
        <v>2005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  <c r="U3" s="9">
        <v>2017</v>
      </c>
      <c r="V3" s="9">
        <v>2018</v>
      </c>
      <c r="W3" s="10">
        <v>2019</v>
      </c>
    </row>
    <row r="4" spans="1:23" ht="15">
      <c r="A4" s="4" t="s">
        <v>7</v>
      </c>
      <c r="B4" s="53">
        <v>610</v>
      </c>
      <c r="C4" s="54">
        <v>920.3</v>
      </c>
      <c r="D4" s="54">
        <v>3204.1</v>
      </c>
      <c r="E4" s="54">
        <v>3772.4</v>
      </c>
      <c r="F4" s="54">
        <v>4122.6</v>
      </c>
      <c r="G4" s="54">
        <v>4923.6</v>
      </c>
      <c r="H4" s="54">
        <v>5181.7</v>
      </c>
      <c r="I4" s="54">
        <v>5893.8</v>
      </c>
      <c r="J4" s="54">
        <v>6345</v>
      </c>
      <c r="K4" s="54">
        <v>6623.9</v>
      </c>
      <c r="L4" s="54">
        <v>7087.7</v>
      </c>
      <c r="M4" s="54">
        <v>7874.1</v>
      </c>
      <c r="N4" s="54">
        <v>9069.8</v>
      </c>
      <c r="O4" s="54">
        <v>10070.1</v>
      </c>
      <c r="P4" s="54">
        <v>10239</v>
      </c>
      <c r="Q4" s="54">
        <v>10590</v>
      </c>
      <c r="R4" s="54">
        <v>11699.7</v>
      </c>
      <c r="S4" s="54">
        <v>13998.356</v>
      </c>
      <c r="T4" s="54">
        <v>14559.1</v>
      </c>
      <c r="U4" s="54">
        <v>16266.7</v>
      </c>
      <c r="V4" s="54">
        <v>16626</v>
      </c>
      <c r="W4" s="55">
        <v>15998.4</v>
      </c>
    </row>
    <row r="5" spans="1:23" ht="15">
      <c r="A5" s="4" t="s">
        <v>75</v>
      </c>
      <c r="B5" s="50">
        <v>5490.71</v>
      </c>
      <c r="C5" s="14">
        <v>5899</v>
      </c>
      <c r="D5" s="14">
        <v>8355</v>
      </c>
      <c r="E5" s="14">
        <v>8572</v>
      </c>
      <c r="F5" s="14">
        <v>8360</v>
      </c>
      <c r="G5" s="14">
        <v>7748</v>
      </c>
      <c r="H5" s="14">
        <v>7876.3</v>
      </c>
      <c r="I5" s="14">
        <v>9250</v>
      </c>
      <c r="J5" s="14">
        <v>9261.5</v>
      </c>
      <c r="K5" s="14">
        <v>9397</v>
      </c>
      <c r="L5" s="14">
        <v>9049.8</v>
      </c>
      <c r="M5" s="14">
        <v>8795.7</v>
      </c>
      <c r="N5" s="14">
        <v>8771.5</v>
      </c>
      <c r="O5" s="14">
        <v>8567.26</v>
      </c>
      <c r="P5" s="14">
        <v>9196</v>
      </c>
      <c r="Q5" s="14">
        <v>9169</v>
      </c>
      <c r="R5" s="14">
        <v>9706</v>
      </c>
      <c r="S5" s="14">
        <v>9857</v>
      </c>
      <c r="T5" s="14">
        <v>10024</v>
      </c>
      <c r="U5" s="14">
        <v>10380</v>
      </c>
      <c r="V5" s="14">
        <v>10884</v>
      </c>
      <c r="W5" s="15">
        <v>11290</v>
      </c>
    </row>
    <row r="6" spans="1:23" ht="15">
      <c r="A6" s="4" t="s">
        <v>5</v>
      </c>
      <c r="B6" s="50">
        <v>132.651</v>
      </c>
      <c r="C6" s="14">
        <v>1143.83</v>
      </c>
      <c r="D6" s="14">
        <v>3112.8</v>
      </c>
      <c r="E6" s="14">
        <v>3387.6</v>
      </c>
      <c r="F6" s="14">
        <v>3973.1</v>
      </c>
      <c r="G6" s="14">
        <v>4558.8</v>
      </c>
      <c r="H6" s="14">
        <v>4569.7</v>
      </c>
      <c r="I6" s="14">
        <v>5395.7</v>
      </c>
      <c r="J6" s="14">
        <v>6161.3</v>
      </c>
      <c r="K6" s="14">
        <v>6962.2</v>
      </c>
      <c r="L6" s="14">
        <v>6024.1</v>
      </c>
      <c r="M6" s="14">
        <v>5772.03</v>
      </c>
      <c r="N6" s="14">
        <v>7000.08</v>
      </c>
      <c r="O6" s="14">
        <v>7113.7</v>
      </c>
      <c r="P6" s="14">
        <v>6349</v>
      </c>
      <c r="Q6" s="14">
        <v>6432</v>
      </c>
      <c r="R6" s="14">
        <v>7096.4</v>
      </c>
      <c r="S6" s="14">
        <v>7895.9</v>
      </c>
      <c r="T6" s="14">
        <v>8671</v>
      </c>
      <c r="U6" s="14">
        <v>8065.6</v>
      </c>
      <c r="V6" s="14">
        <v>7249</v>
      </c>
      <c r="W6" s="15">
        <v>8081.2</v>
      </c>
    </row>
    <row r="7" spans="1:23" ht="15">
      <c r="A7" s="4" t="s">
        <v>4</v>
      </c>
      <c r="B7" s="50">
        <v>2303</v>
      </c>
      <c r="C7" s="14">
        <v>2674.08</v>
      </c>
      <c r="D7" s="14">
        <v>4036</v>
      </c>
      <c r="E7" s="14">
        <v>4430</v>
      </c>
      <c r="F7" s="14">
        <v>4937</v>
      </c>
      <c r="G7" s="14">
        <v>5347</v>
      </c>
      <c r="H7" s="14">
        <v>5545</v>
      </c>
      <c r="I7" s="14">
        <v>5736</v>
      </c>
      <c r="J7" s="14">
        <v>5428</v>
      </c>
      <c r="K7" s="14">
        <v>6046</v>
      </c>
      <c r="L7" s="14">
        <v>6266</v>
      </c>
      <c r="M7" s="14">
        <v>5896</v>
      </c>
      <c r="N7" s="14">
        <v>6928</v>
      </c>
      <c r="O7" s="14">
        <v>7338.5</v>
      </c>
      <c r="P7" s="14">
        <v>6920</v>
      </c>
      <c r="Q7" s="14">
        <v>7077</v>
      </c>
      <c r="R7" s="14">
        <v>7443</v>
      </c>
      <c r="S7" s="14">
        <v>8075</v>
      </c>
      <c r="T7" s="14">
        <v>7885</v>
      </c>
      <c r="U7" s="14">
        <v>10125.388</v>
      </c>
      <c r="V7" s="14">
        <v>9387.039</v>
      </c>
      <c r="W7" s="15">
        <v>11263.345</v>
      </c>
    </row>
    <row r="8" spans="1:23" ht="15">
      <c r="A8" s="4" t="s">
        <v>6</v>
      </c>
      <c r="B8" s="50">
        <v>41</v>
      </c>
      <c r="C8" s="14">
        <v>403</v>
      </c>
      <c r="D8" s="14">
        <v>795</v>
      </c>
      <c r="E8" s="14">
        <v>835</v>
      </c>
      <c r="F8" s="14">
        <v>580</v>
      </c>
      <c r="G8" s="14">
        <v>1025</v>
      </c>
      <c r="H8" s="14">
        <v>880</v>
      </c>
      <c r="I8" s="14">
        <v>1075</v>
      </c>
      <c r="J8" s="14">
        <v>1180</v>
      </c>
      <c r="K8" s="14">
        <v>1399</v>
      </c>
      <c r="L8" s="14">
        <v>1571</v>
      </c>
      <c r="M8" s="14">
        <v>1204.3</v>
      </c>
      <c r="N8" s="14">
        <v>1349.3</v>
      </c>
      <c r="O8" s="14">
        <v>1637.5</v>
      </c>
      <c r="P8" s="14">
        <v>1602</v>
      </c>
      <c r="Q8" s="14">
        <v>1690</v>
      </c>
      <c r="R8" s="14">
        <v>1247</v>
      </c>
      <c r="S8" s="14">
        <v>960.3</v>
      </c>
      <c r="T8" s="14">
        <v>1056.6</v>
      </c>
      <c r="U8" s="14">
        <v>1411.5</v>
      </c>
      <c r="V8" s="14">
        <v>1507.7</v>
      </c>
      <c r="W8" s="15">
        <v>1438.2</v>
      </c>
    </row>
    <row r="9" spans="1:23" ht="15">
      <c r="A9" s="4" t="s">
        <v>42</v>
      </c>
      <c r="B9" s="50">
        <v>684.044</v>
      </c>
      <c r="C9" s="14">
        <v>472.153</v>
      </c>
      <c r="D9" s="14">
        <v>697.8</v>
      </c>
      <c r="E9" s="14">
        <v>803.004</v>
      </c>
      <c r="F9" s="14">
        <v>769.4</v>
      </c>
      <c r="G9" s="14">
        <v>778.579</v>
      </c>
      <c r="H9" s="14">
        <v>659.462</v>
      </c>
      <c r="I9" s="14">
        <v>690.929</v>
      </c>
      <c r="J9" s="14">
        <v>690.811</v>
      </c>
      <c r="K9" s="14">
        <v>667.274</v>
      </c>
      <c r="L9" s="14">
        <v>643.3</v>
      </c>
      <c r="M9" s="14">
        <v>574.9</v>
      </c>
      <c r="N9" s="14">
        <v>594.77</v>
      </c>
      <c r="O9" s="14">
        <v>563.2</v>
      </c>
      <c r="P9" s="14">
        <v>599</v>
      </c>
      <c r="Q9" s="14">
        <v>630</v>
      </c>
      <c r="R9" s="14">
        <v>642.1</v>
      </c>
      <c r="S9" s="14">
        <v>684.4</v>
      </c>
      <c r="T9" s="14">
        <v>669.5</v>
      </c>
      <c r="U9" s="14">
        <v>615.6</v>
      </c>
      <c r="V9" s="14">
        <v>644.9</v>
      </c>
      <c r="W9" s="15">
        <v>624.1</v>
      </c>
    </row>
    <row r="10" spans="1:23" ht="15">
      <c r="A10" s="4" t="s">
        <v>36</v>
      </c>
      <c r="B10" s="50">
        <v>560</v>
      </c>
      <c r="C10" s="14">
        <v>345</v>
      </c>
      <c r="D10" s="14">
        <v>441.2</v>
      </c>
      <c r="E10" s="14">
        <v>489</v>
      </c>
      <c r="F10" s="14">
        <v>490.3</v>
      </c>
      <c r="G10" s="14">
        <v>494</v>
      </c>
      <c r="H10" s="14">
        <v>412.9</v>
      </c>
      <c r="I10" s="14">
        <v>395.8</v>
      </c>
      <c r="J10" s="14">
        <v>354.4</v>
      </c>
      <c r="K10" s="14">
        <v>444.3</v>
      </c>
      <c r="L10" s="14">
        <v>549.5</v>
      </c>
      <c r="M10" s="14">
        <v>509.7</v>
      </c>
      <c r="N10" s="14">
        <v>563.3</v>
      </c>
      <c r="O10" s="14">
        <v>562.3</v>
      </c>
      <c r="P10" s="14">
        <v>583</v>
      </c>
      <c r="Q10" s="14">
        <v>592</v>
      </c>
      <c r="R10" s="14">
        <v>586.6</v>
      </c>
      <c r="S10" s="14">
        <v>604</v>
      </c>
      <c r="T10" s="14">
        <v>565.9</v>
      </c>
      <c r="U10" s="14">
        <v>555.5</v>
      </c>
      <c r="V10" s="14">
        <v>573.1</v>
      </c>
      <c r="W10" s="15">
        <v>579.7</v>
      </c>
    </row>
    <row r="11" spans="1:23" ht="15">
      <c r="A11" s="4" t="s">
        <v>76</v>
      </c>
      <c r="B11" s="50">
        <v>618</v>
      </c>
      <c r="C11" s="14">
        <v>665.172</v>
      </c>
      <c r="D11" s="14">
        <v>694.4</v>
      </c>
      <c r="E11" s="14">
        <v>714</v>
      </c>
      <c r="F11" s="14">
        <v>757.8</v>
      </c>
      <c r="G11" s="14">
        <v>760</v>
      </c>
      <c r="H11" s="14">
        <v>639</v>
      </c>
      <c r="I11" s="14">
        <v>575.3</v>
      </c>
      <c r="J11" s="14">
        <v>575.7</v>
      </c>
      <c r="K11" s="14">
        <v>576.344</v>
      </c>
      <c r="L11" s="14">
        <v>542.335</v>
      </c>
      <c r="M11" s="14">
        <v>476.936</v>
      </c>
      <c r="N11" s="14">
        <v>467.707</v>
      </c>
      <c r="O11" s="14">
        <v>401.5</v>
      </c>
      <c r="P11" s="14">
        <v>376</v>
      </c>
      <c r="Q11" s="14">
        <v>378</v>
      </c>
      <c r="R11" s="14">
        <v>392.1</v>
      </c>
      <c r="S11" s="14">
        <v>431.884</v>
      </c>
      <c r="T11" s="14">
        <v>442.139</v>
      </c>
      <c r="U11" s="14">
        <v>475.269</v>
      </c>
      <c r="V11" s="14">
        <v>466.348</v>
      </c>
      <c r="W11" s="15">
        <v>488.923</v>
      </c>
    </row>
    <row r="12" spans="1:23" ht="15">
      <c r="A12" s="4" t="s">
        <v>46</v>
      </c>
      <c r="B12" s="50">
        <v>575.26</v>
      </c>
      <c r="C12" s="14">
        <v>620.8</v>
      </c>
      <c r="D12" s="14">
        <v>783</v>
      </c>
      <c r="E12" s="14">
        <v>821.6</v>
      </c>
      <c r="F12" s="14">
        <v>737.4</v>
      </c>
      <c r="G12" s="14">
        <v>689.7</v>
      </c>
      <c r="H12" s="14">
        <v>591.5</v>
      </c>
      <c r="I12" s="14">
        <v>637</v>
      </c>
      <c r="J12" s="14">
        <v>626.8</v>
      </c>
      <c r="K12" s="14">
        <v>562.5</v>
      </c>
      <c r="L12" s="14">
        <v>571.7</v>
      </c>
      <c r="M12" s="14">
        <v>469.8</v>
      </c>
      <c r="N12" s="14">
        <v>462.3</v>
      </c>
      <c r="O12" s="14">
        <v>435.2</v>
      </c>
      <c r="P12" s="14">
        <v>408</v>
      </c>
      <c r="Q12" s="14">
        <v>469</v>
      </c>
      <c r="R12" s="14">
        <v>468.5</v>
      </c>
      <c r="S12" s="14">
        <v>604</v>
      </c>
      <c r="T12" s="14">
        <v>631.7</v>
      </c>
      <c r="U12" s="14">
        <v>572.1</v>
      </c>
      <c r="V12" s="14">
        <v>648.7</v>
      </c>
      <c r="W12" s="15">
        <v>635.2</v>
      </c>
    </row>
    <row r="13" spans="1:23" ht="15">
      <c r="A13" s="4" t="s">
        <v>13</v>
      </c>
      <c r="B13" s="50">
        <v>188.1</v>
      </c>
      <c r="C13" s="14">
        <v>300.17</v>
      </c>
      <c r="D13" s="14">
        <v>308.827</v>
      </c>
      <c r="E13" s="14">
        <v>323.381</v>
      </c>
      <c r="F13" s="14">
        <v>300.791</v>
      </c>
      <c r="G13" s="14">
        <v>315</v>
      </c>
      <c r="H13" s="14">
        <v>300</v>
      </c>
      <c r="I13" s="14">
        <v>359.1</v>
      </c>
      <c r="J13" s="14">
        <v>360</v>
      </c>
      <c r="K13" s="14">
        <v>349</v>
      </c>
      <c r="L13" s="14">
        <v>342</v>
      </c>
      <c r="M13" s="14">
        <v>320</v>
      </c>
      <c r="N13" s="14">
        <v>365.94</v>
      </c>
      <c r="O13" s="14">
        <v>406.98</v>
      </c>
      <c r="P13" s="14">
        <v>330</v>
      </c>
      <c r="Q13" s="14">
        <v>366</v>
      </c>
      <c r="R13" s="14">
        <v>675</v>
      </c>
      <c r="S13" s="14">
        <v>583.714</v>
      </c>
      <c r="T13" s="14">
        <v>692.551</v>
      </c>
      <c r="U13" s="14">
        <v>765.113</v>
      </c>
      <c r="V13" s="14">
        <v>797.224</v>
      </c>
      <c r="W13" s="15">
        <v>874.503</v>
      </c>
    </row>
    <row r="14" spans="1:23" ht="15.75" thickBot="1">
      <c r="A14" s="4" t="s">
        <v>14</v>
      </c>
      <c r="B14" s="52">
        <v>1992.414</v>
      </c>
      <c r="C14" s="51">
        <v>2479.43</v>
      </c>
      <c r="D14" s="51">
        <v>3143.919</v>
      </c>
      <c r="E14" s="51">
        <v>3444.625</v>
      </c>
      <c r="F14" s="51">
        <v>3849.758</v>
      </c>
      <c r="G14" s="51">
        <v>3961.739</v>
      </c>
      <c r="H14" s="51">
        <v>3816.808</v>
      </c>
      <c r="I14" s="51">
        <v>3970.858</v>
      </c>
      <c r="J14" s="51">
        <v>3768.193</v>
      </c>
      <c r="K14" s="51">
        <v>4248.749</v>
      </c>
      <c r="L14" s="51">
        <v>3936.056</v>
      </c>
      <c r="M14" s="51">
        <v>4034.295</v>
      </c>
      <c r="N14" s="51">
        <v>4189.659</v>
      </c>
      <c r="O14" s="51">
        <v>4545.351</v>
      </c>
      <c r="P14" s="51">
        <v>4935</v>
      </c>
      <c r="Q14" s="51">
        <v>5263</v>
      </c>
      <c r="R14" s="51">
        <v>5748.1</v>
      </c>
      <c r="S14" s="51">
        <f>S15-43695</f>
        <v>6609.245000000003</v>
      </c>
      <c r="T14" s="51">
        <f>T15-45197</f>
        <v>7069.3139999999985</v>
      </c>
      <c r="U14" s="51">
        <f>U15-49233</f>
        <v>7323.086000000003</v>
      </c>
      <c r="V14" s="51">
        <f>V15-48784</f>
        <v>8467.262999999999</v>
      </c>
      <c r="W14" s="56">
        <f>W15-51274</f>
        <v>8630.292000000001</v>
      </c>
    </row>
    <row r="15" spans="1:23" ht="15.75" thickBot="1">
      <c r="A15" s="2" t="s">
        <v>15</v>
      </c>
      <c r="B15" s="35">
        <v>13195.179</v>
      </c>
      <c r="C15" s="16">
        <v>15922.935</v>
      </c>
      <c r="D15" s="16">
        <v>25572.046</v>
      </c>
      <c r="E15" s="16">
        <v>27592.61</v>
      </c>
      <c r="F15" s="16">
        <v>28878.149</v>
      </c>
      <c r="G15" s="16">
        <v>30601.418</v>
      </c>
      <c r="H15" s="16">
        <v>30472.37</v>
      </c>
      <c r="I15" s="16">
        <v>33979.487</v>
      </c>
      <c r="J15" s="16">
        <v>34751.704</v>
      </c>
      <c r="K15" s="16">
        <v>37276.267</v>
      </c>
      <c r="L15" s="16">
        <v>36583.491</v>
      </c>
      <c r="M15" s="16">
        <v>35927.761</v>
      </c>
      <c r="N15" s="16">
        <v>39762.356</v>
      </c>
      <c r="O15" s="16">
        <v>41641.591</v>
      </c>
      <c r="P15" s="16">
        <v>41537</v>
      </c>
      <c r="Q15" s="16">
        <v>42656</v>
      </c>
      <c r="R15" s="16">
        <v>45704.49999999999</v>
      </c>
      <c r="S15" s="16">
        <v>50304.245</v>
      </c>
      <c r="T15" s="16">
        <v>52266.314</v>
      </c>
      <c r="U15" s="16">
        <v>56556.086</v>
      </c>
      <c r="V15" s="16">
        <v>57251.263</v>
      </c>
      <c r="W15" s="17">
        <v>59904.292</v>
      </c>
    </row>
    <row r="16" ht="15">
      <c r="A16" s="6"/>
    </row>
    <row r="17" ht="15.75" thickBot="1">
      <c r="A17" s="6" t="s">
        <v>77</v>
      </c>
    </row>
    <row r="18" spans="1:23" ht="15.75" thickBot="1">
      <c r="A18" s="2" t="s">
        <v>2</v>
      </c>
      <c r="B18" s="11">
        <v>1980</v>
      </c>
      <c r="C18" s="9">
        <v>1990</v>
      </c>
      <c r="D18" s="9">
        <v>2000</v>
      </c>
      <c r="E18" s="9">
        <v>2001</v>
      </c>
      <c r="F18" s="9">
        <v>2002</v>
      </c>
      <c r="G18" s="9">
        <v>2003</v>
      </c>
      <c r="H18" s="9">
        <v>2004</v>
      </c>
      <c r="I18" s="9">
        <v>2005</v>
      </c>
      <c r="J18" s="9">
        <v>2006</v>
      </c>
      <c r="K18" s="9">
        <v>2007</v>
      </c>
      <c r="L18" s="9">
        <v>2008</v>
      </c>
      <c r="M18" s="9">
        <v>2009</v>
      </c>
      <c r="N18" s="9">
        <v>2010</v>
      </c>
      <c r="O18" s="9">
        <v>2011</v>
      </c>
      <c r="P18" s="9">
        <v>2012</v>
      </c>
      <c r="Q18" s="9">
        <v>2013</v>
      </c>
      <c r="R18" s="9">
        <v>2014</v>
      </c>
      <c r="S18" s="9">
        <v>2015</v>
      </c>
      <c r="T18" s="9">
        <v>2016</v>
      </c>
      <c r="U18" s="9">
        <v>2017</v>
      </c>
      <c r="V18" s="9">
        <v>2018</v>
      </c>
      <c r="W18" s="10">
        <v>2019</v>
      </c>
    </row>
    <row r="19" spans="1:23" ht="15">
      <c r="A19" s="4" t="s">
        <v>6</v>
      </c>
      <c r="B19" s="53">
        <v>57</v>
      </c>
      <c r="C19" s="54">
        <v>95</v>
      </c>
      <c r="D19" s="54">
        <v>78</v>
      </c>
      <c r="E19" s="54">
        <v>60</v>
      </c>
      <c r="F19" s="54">
        <v>66</v>
      </c>
      <c r="G19" s="54">
        <v>54</v>
      </c>
      <c r="H19" s="54">
        <v>40</v>
      </c>
      <c r="I19" s="54">
        <v>52</v>
      </c>
      <c r="J19" s="54">
        <v>69</v>
      </c>
      <c r="K19" s="54">
        <v>72</v>
      </c>
      <c r="L19" s="54">
        <v>68</v>
      </c>
      <c r="M19" s="54">
        <v>54</v>
      </c>
      <c r="N19" s="54">
        <v>54</v>
      </c>
      <c r="O19" s="54">
        <v>61</v>
      </c>
      <c r="P19" s="54">
        <v>45</v>
      </c>
      <c r="Q19" s="54">
        <v>31</v>
      </c>
      <c r="R19" s="54">
        <v>31</v>
      </c>
      <c r="S19" s="54">
        <v>27</v>
      </c>
      <c r="T19" s="54">
        <v>15</v>
      </c>
      <c r="U19" s="54">
        <v>22</v>
      </c>
      <c r="V19" s="54">
        <v>14</v>
      </c>
      <c r="W19" s="55">
        <v>7</v>
      </c>
    </row>
    <row r="20" spans="1:23" ht="15">
      <c r="A20" s="4" t="s">
        <v>75</v>
      </c>
      <c r="B20" s="50">
        <v>32.282</v>
      </c>
      <c r="C20" s="14">
        <v>35.4</v>
      </c>
      <c r="D20" s="14">
        <v>39.7</v>
      </c>
      <c r="E20" s="14">
        <v>34.5</v>
      </c>
      <c r="F20" s="14">
        <v>38.1</v>
      </c>
      <c r="G20" s="14">
        <v>41.7</v>
      </c>
      <c r="H20" s="14">
        <v>25.4</v>
      </c>
      <c r="I20" s="14">
        <v>29.846</v>
      </c>
      <c r="J20" s="14">
        <v>30</v>
      </c>
      <c r="K20" s="14">
        <v>30.087</v>
      </c>
      <c r="L20" s="14">
        <v>50.437</v>
      </c>
      <c r="M20" s="14">
        <v>39.257</v>
      </c>
      <c r="N20" s="14">
        <v>35.889</v>
      </c>
      <c r="O20" s="14">
        <v>27.451</v>
      </c>
      <c r="P20" s="14">
        <v>29</v>
      </c>
      <c r="Q20" s="14">
        <v>33</v>
      </c>
      <c r="R20" s="14">
        <v>34</v>
      </c>
      <c r="S20" s="14">
        <v>32.226</v>
      </c>
      <c r="T20" s="14">
        <v>32.858</v>
      </c>
      <c r="U20" s="14">
        <v>26.467</v>
      </c>
      <c r="V20" s="14">
        <v>35.646</v>
      </c>
      <c r="W20" s="15">
        <v>29.186</v>
      </c>
    </row>
    <row r="21" spans="1:23" ht="15">
      <c r="A21" s="4" t="s">
        <v>13</v>
      </c>
      <c r="B21" s="50">
        <v>144.9</v>
      </c>
      <c r="C21" s="14">
        <v>55</v>
      </c>
      <c r="D21" s="14">
        <v>34.85</v>
      </c>
      <c r="E21" s="14">
        <v>27.6</v>
      </c>
      <c r="F21" s="14">
        <v>20</v>
      </c>
      <c r="G21" s="14">
        <v>52.1</v>
      </c>
      <c r="H21" s="14">
        <v>60</v>
      </c>
      <c r="I21" s="14">
        <v>24.5</v>
      </c>
      <c r="J21" s="14">
        <v>20</v>
      </c>
      <c r="K21" s="14">
        <v>23</v>
      </c>
      <c r="L21" s="14">
        <v>24.146</v>
      </c>
      <c r="M21" s="14">
        <v>23.219</v>
      </c>
      <c r="N21" s="14">
        <v>23.6</v>
      </c>
      <c r="O21" s="14">
        <v>19.6</v>
      </c>
      <c r="P21" s="14">
        <v>27</v>
      </c>
      <c r="Q21" s="14">
        <v>18</v>
      </c>
      <c r="R21" s="14">
        <v>19</v>
      </c>
      <c r="S21" s="14">
        <v>24.461</v>
      </c>
      <c r="T21" s="14">
        <v>23.592</v>
      </c>
      <c r="U21" s="14">
        <v>13.599</v>
      </c>
      <c r="V21" s="14">
        <v>11.36</v>
      </c>
      <c r="W21" s="15">
        <v>10.034</v>
      </c>
    </row>
    <row r="22" spans="1:23" ht="15">
      <c r="A22" s="4" t="s">
        <v>5</v>
      </c>
      <c r="B22" s="50">
        <v>0.227</v>
      </c>
      <c r="C22" s="14">
        <v>4.978</v>
      </c>
      <c r="D22" s="14">
        <v>9.411</v>
      </c>
      <c r="E22" s="14">
        <v>14.04</v>
      </c>
      <c r="F22" s="14">
        <v>7.474</v>
      </c>
      <c r="G22" s="14">
        <v>3.85</v>
      </c>
      <c r="H22" s="14">
        <v>5.231</v>
      </c>
      <c r="I22" s="14">
        <v>14.365</v>
      </c>
      <c r="J22" s="14">
        <v>0.683</v>
      </c>
      <c r="K22" s="14">
        <v>18.651</v>
      </c>
      <c r="L22" s="14">
        <v>16.212</v>
      </c>
      <c r="M22" s="14">
        <v>16.775</v>
      </c>
      <c r="N22" s="14">
        <v>8.284</v>
      </c>
      <c r="O22" s="14">
        <v>16.072</v>
      </c>
      <c r="P22" s="14">
        <v>33</v>
      </c>
      <c r="Q22" s="14">
        <v>9</v>
      </c>
      <c r="R22" s="14">
        <v>0.8</v>
      </c>
      <c r="S22" s="14">
        <v>9.089</v>
      </c>
      <c r="T22" s="14">
        <v>16.647</v>
      </c>
      <c r="U22" s="14">
        <v>5.884</v>
      </c>
      <c r="V22" s="14">
        <v>10</v>
      </c>
      <c r="W22" s="15">
        <v>8.44</v>
      </c>
    </row>
    <row r="23" spans="1:23" ht="15">
      <c r="A23" s="4" t="s">
        <v>29</v>
      </c>
      <c r="B23" s="50">
        <v>0</v>
      </c>
      <c r="C23" s="14">
        <v>0</v>
      </c>
      <c r="D23" s="14">
        <v>1</v>
      </c>
      <c r="E23" s="14">
        <v>1.014</v>
      </c>
      <c r="F23" s="14">
        <v>1.2</v>
      </c>
      <c r="G23" s="14">
        <v>3</v>
      </c>
      <c r="H23" s="14">
        <v>2.5</v>
      </c>
      <c r="I23" s="14">
        <v>2.1</v>
      </c>
      <c r="J23" s="14">
        <v>1.352</v>
      </c>
      <c r="K23" s="14">
        <v>1.748</v>
      </c>
      <c r="L23" s="14">
        <v>2.8</v>
      </c>
      <c r="M23" s="14">
        <v>5.262</v>
      </c>
      <c r="N23" s="14">
        <v>6.856</v>
      </c>
      <c r="O23" s="14">
        <v>7</v>
      </c>
      <c r="P23" s="14">
        <v>5</v>
      </c>
      <c r="Q23" s="14">
        <v>3</v>
      </c>
      <c r="R23" s="14">
        <v>4</v>
      </c>
      <c r="S23" s="14">
        <v>2.355</v>
      </c>
      <c r="T23" s="14">
        <v>4.545</v>
      </c>
      <c r="U23" s="14">
        <v>6.258</v>
      </c>
      <c r="V23" s="14">
        <v>9.082</v>
      </c>
      <c r="W23" s="15">
        <v>6.042</v>
      </c>
    </row>
    <row r="24" spans="1:23" ht="15">
      <c r="A24" s="4" t="s">
        <v>32</v>
      </c>
      <c r="B24" s="50">
        <v>0.561</v>
      </c>
      <c r="C24" s="14">
        <v>0.659</v>
      </c>
      <c r="D24" s="14">
        <v>0.455</v>
      </c>
      <c r="E24" s="14">
        <v>0.589</v>
      </c>
      <c r="F24" s="14">
        <v>0.313</v>
      </c>
      <c r="G24" s="14">
        <v>1.022</v>
      </c>
      <c r="H24" s="14">
        <v>1.17</v>
      </c>
      <c r="I24" s="14">
        <v>1.027</v>
      </c>
      <c r="J24" s="14">
        <v>1.18</v>
      </c>
      <c r="K24" s="14">
        <v>0.154</v>
      </c>
      <c r="L24" s="14">
        <v>2.245</v>
      </c>
      <c r="M24" s="14">
        <v>1.884</v>
      </c>
      <c r="N24" s="14">
        <v>1.468</v>
      </c>
      <c r="O24" s="14">
        <v>1.805</v>
      </c>
      <c r="P24" s="14">
        <v>1</v>
      </c>
      <c r="Q24" s="14">
        <v>0.4</v>
      </c>
      <c r="R24" s="14">
        <v>1</v>
      </c>
      <c r="S24" s="14">
        <v>1.197</v>
      </c>
      <c r="T24" s="14">
        <v>0.803</v>
      </c>
      <c r="U24" s="14">
        <v>0.861</v>
      </c>
      <c r="V24" s="14">
        <v>0.76</v>
      </c>
      <c r="W24" s="15">
        <v>1.037</v>
      </c>
    </row>
    <row r="25" spans="1:23" ht="15">
      <c r="A25" s="4" t="s">
        <v>78</v>
      </c>
      <c r="B25" s="50">
        <v>0</v>
      </c>
      <c r="C25" s="14">
        <v>0</v>
      </c>
      <c r="D25" s="14">
        <v>0.701</v>
      </c>
      <c r="E25" s="14">
        <v>0.785</v>
      </c>
      <c r="F25" s="14">
        <v>0.708</v>
      </c>
      <c r="G25" s="14">
        <v>1.431</v>
      </c>
      <c r="H25" s="14">
        <v>2.59</v>
      </c>
      <c r="I25" s="14">
        <v>2.284</v>
      </c>
      <c r="J25" s="14">
        <v>0.96</v>
      </c>
      <c r="K25" s="14">
        <v>1.008</v>
      </c>
      <c r="L25" s="14">
        <v>1.049</v>
      </c>
      <c r="M25" s="14">
        <v>0.885</v>
      </c>
      <c r="N25" s="14">
        <v>0.873</v>
      </c>
      <c r="O25" s="14">
        <v>0.734</v>
      </c>
      <c r="P25" s="14">
        <v>1</v>
      </c>
      <c r="Q25" s="14">
        <v>8</v>
      </c>
      <c r="R25" s="14">
        <v>9</v>
      </c>
      <c r="S25" s="14">
        <v>9.487</v>
      </c>
      <c r="T25" s="14">
        <v>10.2</v>
      </c>
      <c r="U25" s="14">
        <v>5.44</v>
      </c>
      <c r="V25" s="14">
        <v>6.669</v>
      </c>
      <c r="W25" s="15">
        <v>2.72</v>
      </c>
    </row>
    <row r="26" spans="1:23" ht="15">
      <c r="A26" s="4" t="s">
        <v>34</v>
      </c>
      <c r="B26" s="50">
        <v>0</v>
      </c>
      <c r="C26" s="14">
        <v>0</v>
      </c>
      <c r="D26" s="14">
        <v>1.075</v>
      </c>
      <c r="E26" s="14">
        <v>0.718</v>
      </c>
      <c r="F26" s="14">
        <v>0.628</v>
      </c>
      <c r="G26" s="14">
        <v>0.712</v>
      </c>
      <c r="H26" s="14">
        <v>1.139</v>
      </c>
      <c r="I26" s="14">
        <v>0.945</v>
      </c>
      <c r="J26" s="14">
        <v>0.924</v>
      </c>
      <c r="K26" s="14">
        <v>2.249</v>
      </c>
      <c r="L26" s="14">
        <v>1.479</v>
      </c>
      <c r="M26" s="14">
        <v>0.865</v>
      </c>
      <c r="N26" s="14">
        <v>0.527</v>
      </c>
      <c r="O26" s="14">
        <v>0.739</v>
      </c>
      <c r="P26" s="14">
        <v>3</v>
      </c>
      <c r="Q26" s="14">
        <v>1</v>
      </c>
      <c r="R26" s="14">
        <v>1</v>
      </c>
      <c r="S26" s="14">
        <v>1.574</v>
      </c>
      <c r="T26" s="14">
        <v>1.693</v>
      </c>
      <c r="U26" s="14">
        <v>2.045</v>
      </c>
      <c r="V26" s="14">
        <v>1.711</v>
      </c>
      <c r="W26" s="15">
        <v>2.038</v>
      </c>
    </row>
    <row r="27" spans="1:23" ht="15">
      <c r="A27" s="4" t="s">
        <v>79</v>
      </c>
      <c r="B27" s="50">
        <v>0</v>
      </c>
      <c r="C27" s="14">
        <v>0</v>
      </c>
      <c r="D27" s="14">
        <v>0.153</v>
      </c>
      <c r="E27" s="14">
        <v>0.221</v>
      </c>
      <c r="F27" s="14">
        <v>0.143</v>
      </c>
      <c r="G27" s="14">
        <v>0.155</v>
      </c>
      <c r="H27" s="14">
        <v>0.092</v>
      </c>
      <c r="I27" s="14">
        <v>0.095</v>
      </c>
      <c r="J27" s="14">
        <v>0.017</v>
      </c>
      <c r="K27" s="14">
        <v>0.007</v>
      </c>
      <c r="L27" s="14">
        <v>0.177</v>
      </c>
      <c r="M27" s="14">
        <v>0.109</v>
      </c>
      <c r="N27" s="14">
        <v>0.109</v>
      </c>
      <c r="O27" s="14">
        <v>0.109</v>
      </c>
      <c r="P27" s="14">
        <v>0</v>
      </c>
      <c r="Q27" s="14">
        <v>0.2</v>
      </c>
      <c r="R27" s="14">
        <v>2</v>
      </c>
      <c r="S27" s="14">
        <v>0.865</v>
      </c>
      <c r="T27" s="14">
        <v>2.805</v>
      </c>
      <c r="U27" s="14">
        <v>0</v>
      </c>
      <c r="V27" s="14">
        <v>0</v>
      </c>
      <c r="W27" s="15">
        <v>0</v>
      </c>
    </row>
    <row r="28" spans="1:23" ht="15">
      <c r="A28" s="4" t="s">
        <v>36</v>
      </c>
      <c r="B28" s="50">
        <v>6.301</v>
      </c>
      <c r="C28" s="14">
        <v>0.526</v>
      </c>
      <c r="D28" s="14">
        <v>0.182</v>
      </c>
      <c r="E28" s="14">
        <v>0.117</v>
      </c>
      <c r="F28" s="14">
        <v>0.153</v>
      </c>
      <c r="G28" s="14">
        <v>0.147</v>
      </c>
      <c r="H28" s="14">
        <v>0.212</v>
      </c>
      <c r="I28" s="14">
        <v>0.195</v>
      </c>
      <c r="J28" s="14">
        <v>0.21</v>
      </c>
      <c r="K28" s="14">
        <v>0.007</v>
      </c>
      <c r="L28" s="14">
        <v>0.009</v>
      </c>
      <c r="M28" s="14">
        <v>0.01</v>
      </c>
      <c r="N28" s="14">
        <v>0.015</v>
      </c>
      <c r="O28" s="14">
        <v>0.013</v>
      </c>
      <c r="P28" s="14">
        <v>0</v>
      </c>
      <c r="Q28" s="14">
        <v>0</v>
      </c>
      <c r="R28" s="14">
        <v>0</v>
      </c>
      <c r="S28" s="14">
        <v>0.875</v>
      </c>
      <c r="T28" s="14">
        <v>1.191</v>
      </c>
      <c r="U28" s="14">
        <v>1.367</v>
      </c>
      <c r="V28" s="14">
        <v>0</v>
      </c>
      <c r="W28" s="15">
        <v>0</v>
      </c>
    </row>
    <row r="29" spans="1:23" ht="15.75" thickBot="1">
      <c r="A29" s="4" t="s">
        <v>14</v>
      </c>
      <c r="B29" s="52">
        <v>14.457</v>
      </c>
      <c r="C29" s="51">
        <v>25.188</v>
      </c>
      <c r="D29" s="51">
        <v>19.87</v>
      </c>
      <c r="E29" s="51">
        <v>11.279</v>
      </c>
      <c r="F29" s="51">
        <v>7.928</v>
      </c>
      <c r="G29" s="51">
        <v>8.762</v>
      </c>
      <c r="H29" s="51">
        <v>5.181</v>
      </c>
      <c r="I29" s="51">
        <v>4.178</v>
      </c>
      <c r="J29" s="51">
        <v>5.244</v>
      </c>
      <c r="K29" s="51">
        <v>0.62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0.1</v>
      </c>
      <c r="R29" s="51">
        <v>0.6</v>
      </c>
      <c r="S29" s="51">
        <f>S30-109</f>
        <v>8.718999999999994</v>
      </c>
      <c r="T29" s="51">
        <f>T30-109</f>
        <v>8.180999999999997</v>
      </c>
      <c r="U29" s="51">
        <f>U30-84</f>
        <v>6.116</v>
      </c>
      <c r="V29" s="51">
        <f>V30-89</f>
        <v>13.917000000000002</v>
      </c>
      <c r="W29" s="56">
        <f>W30-66</f>
        <v>10.847999999999999</v>
      </c>
    </row>
    <row r="30" spans="1:23" ht="15.75" thickBot="1">
      <c r="A30" s="2" t="s">
        <v>15</v>
      </c>
      <c r="B30" s="35">
        <v>255.728</v>
      </c>
      <c r="C30" s="16">
        <v>216.751</v>
      </c>
      <c r="D30" s="16">
        <v>185.397</v>
      </c>
      <c r="E30" s="16">
        <v>150.863</v>
      </c>
      <c r="F30" s="16">
        <v>142.647</v>
      </c>
      <c r="G30" s="16">
        <v>166.879</v>
      </c>
      <c r="H30" s="16">
        <v>143.515</v>
      </c>
      <c r="I30" s="16">
        <v>131.535</v>
      </c>
      <c r="J30" s="16">
        <v>129.57</v>
      </c>
      <c r="K30" s="16">
        <v>149.531</v>
      </c>
      <c r="L30" s="16">
        <v>166.554</v>
      </c>
      <c r="M30" s="16">
        <v>142.266</v>
      </c>
      <c r="N30" s="16">
        <v>131.621</v>
      </c>
      <c r="O30" s="16">
        <v>134.523</v>
      </c>
      <c r="P30" s="16">
        <v>144</v>
      </c>
      <c r="Q30" s="16">
        <v>103.7</v>
      </c>
      <c r="R30" s="16">
        <v>102.39999999999999</v>
      </c>
      <c r="S30" s="16">
        <v>117.719</v>
      </c>
      <c r="T30" s="16">
        <v>117.181</v>
      </c>
      <c r="U30" s="16">
        <v>90.116</v>
      </c>
      <c r="V30" s="16">
        <v>102.917</v>
      </c>
      <c r="W30" s="17">
        <v>76.848</v>
      </c>
    </row>
    <row r="31" ht="15">
      <c r="A31" s="6"/>
    </row>
    <row r="32" ht="15.75" thickBot="1">
      <c r="A32" s="6" t="s">
        <v>80</v>
      </c>
    </row>
    <row r="33" spans="1:23" ht="15.75" thickBot="1">
      <c r="A33" s="2" t="s">
        <v>2</v>
      </c>
      <c r="B33" s="11">
        <v>1980</v>
      </c>
      <c r="C33" s="9">
        <v>1990</v>
      </c>
      <c r="D33" s="9">
        <v>2000</v>
      </c>
      <c r="E33" s="9">
        <v>2001</v>
      </c>
      <c r="F33" s="9">
        <v>2002</v>
      </c>
      <c r="G33" s="9">
        <v>2003</v>
      </c>
      <c r="H33" s="9">
        <v>2004</v>
      </c>
      <c r="I33" s="9">
        <v>2005</v>
      </c>
      <c r="J33" s="9">
        <v>2006</v>
      </c>
      <c r="K33" s="9">
        <v>2007</v>
      </c>
      <c r="L33" s="9">
        <v>2008</v>
      </c>
      <c r="M33" s="9">
        <v>2009</v>
      </c>
      <c r="N33" s="9">
        <v>2010</v>
      </c>
      <c r="O33" s="9">
        <v>2011</v>
      </c>
      <c r="P33" s="9">
        <v>2012</v>
      </c>
      <c r="Q33" s="9">
        <v>2013</v>
      </c>
      <c r="R33" s="9">
        <v>2014</v>
      </c>
      <c r="S33" s="9">
        <v>2015</v>
      </c>
      <c r="T33" s="9">
        <v>2016</v>
      </c>
      <c r="U33" s="9">
        <v>2017</v>
      </c>
      <c r="V33" s="9">
        <v>2018</v>
      </c>
      <c r="W33" s="10">
        <v>2019</v>
      </c>
    </row>
    <row r="34" spans="1:23" ht="15">
      <c r="A34" s="4" t="s">
        <v>7</v>
      </c>
      <c r="B34" s="53">
        <v>804.3</v>
      </c>
      <c r="C34" s="54">
        <v>2135</v>
      </c>
      <c r="D34" s="54">
        <v>3570</v>
      </c>
      <c r="E34" s="54">
        <v>3675</v>
      </c>
      <c r="F34" s="54">
        <v>4162.6</v>
      </c>
      <c r="G34" s="54">
        <v>3814.8</v>
      </c>
      <c r="H34" s="54">
        <v>4252.4</v>
      </c>
      <c r="I34" s="54">
        <v>4645.1</v>
      </c>
      <c r="J34" s="54">
        <v>4752.5</v>
      </c>
      <c r="K34" s="54">
        <v>4359.4</v>
      </c>
      <c r="L34" s="54">
        <v>4534.6</v>
      </c>
      <c r="M34" s="54">
        <v>5275.3</v>
      </c>
      <c r="N34" s="54">
        <v>5320.5</v>
      </c>
      <c r="O34" s="54">
        <v>4837.8</v>
      </c>
      <c r="P34" s="54">
        <v>5157</v>
      </c>
      <c r="Q34" s="54">
        <v>5603</v>
      </c>
      <c r="R34" s="54">
        <v>5702.7</v>
      </c>
      <c r="S34" s="54">
        <v>5225.5</v>
      </c>
      <c r="T34" s="54">
        <v>4188.9</v>
      </c>
      <c r="U34" s="54">
        <v>3587.6</v>
      </c>
      <c r="V34" s="54">
        <v>3643.2</v>
      </c>
      <c r="W34" s="55">
        <v>3069.7</v>
      </c>
    </row>
    <row r="35" spans="1:23" ht="15">
      <c r="A35" s="4" t="s">
        <v>42</v>
      </c>
      <c r="B35" s="50">
        <v>429.978</v>
      </c>
      <c r="C35" s="14">
        <v>1061.85</v>
      </c>
      <c r="D35" s="14">
        <v>1834.9</v>
      </c>
      <c r="E35" s="14">
        <v>1779.19</v>
      </c>
      <c r="F35" s="14">
        <v>1860.4</v>
      </c>
      <c r="G35" s="14">
        <v>1816</v>
      </c>
      <c r="H35" s="14">
        <v>2078</v>
      </c>
      <c r="I35" s="14">
        <v>2483</v>
      </c>
      <c r="J35" s="14">
        <v>2399.97</v>
      </c>
      <c r="K35" s="14">
        <v>2582.13</v>
      </c>
      <c r="L35" s="14">
        <v>2765.93</v>
      </c>
      <c r="M35" s="14">
        <v>2936.47</v>
      </c>
      <c r="N35" s="14">
        <v>2889.05</v>
      </c>
      <c r="O35" s="14">
        <v>2688.08</v>
      </c>
      <c r="P35" s="14">
        <v>3216</v>
      </c>
      <c r="Q35" s="14">
        <v>3138</v>
      </c>
      <c r="R35" s="14">
        <v>3540.5</v>
      </c>
      <c r="S35" s="14">
        <v>4147.165</v>
      </c>
      <c r="T35" s="14">
        <v>3214.635</v>
      </c>
      <c r="U35" s="14">
        <v>3348.536</v>
      </c>
      <c r="V35" s="14">
        <v>3146.176</v>
      </c>
      <c r="W35" s="15"/>
    </row>
    <row r="36" spans="1:23" ht="15">
      <c r="A36" s="4" t="s">
        <v>9</v>
      </c>
      <c r="B36" s="50">
        <v>418.159</v>
      </c>
      <c r="C36" s="14">
        <v>576</v>
      </c>
      <c r="D36" s="14">
        <v>1300.42</v>
      </c>
      <c r="E36" s="14">
        <v>1139.37</v>
      </c>
      <c r="F36" s="14">
        <v>896.775</v>
      </c>
      <c r="G36" s="14">
        <v>1103.03</v>
      </c>
      <c r="H36" s="14">
        <v>1383.71</v>
      </c>
      <c r="I36" s="14">
        <v>1286.58</v>
      </c>
      <c r="J36" s="14">
        <v>1546.4</v>
      </c>
      <c r="K36" s="14">
        <v>1610.57</v>
      </c>
      <c r="L36" s="14">
        <v>1782.28</v>
      </c>
      <c r="M36" s="14">
        <v>1810.8</v>
      </c>
      <c r="N36" s="14">
        <v>2496.4</v>
      </c>
      <c r="O36" s="14">
        <v>2921.3</v>
      </c>
      <c r="P36" s="14">
        <v>3149</v>
      </c>
      <c r="Q36" s="14">
        <v>2825</v>
      </c>
      <c r="R36" s="14">
        <v>3116.1</v>
      </c>
      <c r="S36" s="14">
        <v>3362.916</v>
      </c>
      <c r="T36" s="14">
        <v>3856.415</v>
      </c>
      <c r="U36" s="14">
        <v>4045.723</v>
      </c>
      <c r="V36" s="14">
        <v>4117.88</v>
      </c>
      <c r="W36" s="15">
        <v>4186.625</v>
      </c>
    </row>
    <row r="37" spans="1:23" ht="15">
      <c r="A37" s="4" t="s">
        <v>6</v>
      </c>
      <c r="B37" s="50">
        <v>423</v>
      </c>
      <c r="C37" s="14">
        <v>1370</v>
      </c>
      <c r="D37" s="14">
        <v>1794</v>
      </c>
      <c r="E37" s="14">
        <v>1299</v>
      </c>
      <c r="F37" s="14">
        <v>1576</v>
      </c>
      <c r="G37" s="14">
        <v>1203</v>
      </c>
      <c r="H37" s="14">
        <v>1950</v>
      </c>
      <c r="I37" s="14">
        <v>2354</v>
      </c>
      <c r="J37" s="14">
        <v>2521</v>
      </c>
      <c r="K37" s="14">
        <v>2305</v>
      </c>
      <c r="L37" s="14">
        <v>1808</v>
      </c>
      <c r="M37" s="14">
        <v>2284</v>
      </c>
      <c r="N37" s="14">
        <v>2284</v>
      </c>
      <c r="O37" s="14">
        <v>2302</v>
      </c>
      <c r="P37" s="14">
        <v>2101</v>
      </c>
      <c r="Q37" s="14">
        <v>2305</v>
      </c>
      <c r="R37" s="14">
        <v>2473</v>
      </c>
      <c r="S37" s="14">
        <v>1956</v>
      </c>
      <c r="T37" s="14">
        <v>1837.8</v>
      </c>
      <c r="U37" s="14">
        <v>2068.7</v>
      </c>
      <c r="V37" s="14">
        <v>2475</v>
      </c>
      <c r="W37" s="15">
        <v>2543.4</v>
      </c>
    </row>
    <row r="38" spans="1:23" ht="15">
      <c r="A38" s="4" t="s">
        <v>41</v>
      </c>
      <c r="B38" s="50">
        <v>223.1</v>
      </c>
      <c r="C38" s="14">
        <v>384.1</v>
      </c>
      <c r="D38" s="14">
        <v>548</v>
      </c>
      <c r="E38" s="14">
        <v>508</v>
      </c>
      <c r="F38" s="14">
        <v>608</v>
      </c>
      <c r="G38" s="14">
        <v>634</v>
      </c>
      <c r="H38" s="14">
        <v>730.1</v>
      </c>
      <c r="I38" s="14">
        <v>918.4</v>
      </c>
      <c r="J38" s="14">
        <v>1030.4</v>
      </c>
      <c r="K38" s="14">
        <v>1047.5</v>
      </c>
      <c r="L38" s="14">
        <v>1494.3</v>
      </c>
      <c r="M38" s="14">
        <v>1744.1</v>
      </c>
      <c r="N38" s="14">
        <v>1808.9</v>
      </c>
      <c r="O38" s="14">
        <v>1788.8</v>
      </c>
      <c r="P38" s="14">
        <v>1988</v>
      </c>
      <c r="Q38" s="14">
        <v>1912</v>
      </c>
      <c r="R38" s="14">
        <v>1914.6</v>
      </c>
      <c r="S38" s="14">
        <v>2054.9</v>
      </c>
      <c r="T38" s="14">
        <v>1916.4</v>
      </c>
      <c r="U38" s="14">
        <v>1861</v>
      </c>
      <c r="V38" s="14">
        <v>1782.7</v>
      </c>
      <c r="W38" s="15">
        <v>1665</v>
      </c>
    </row>
    <row r="39" spans="1:23" ht="15">
      <c r="A39" s="4" t="s">
        <v>76</v>
      </c>
      <c r="B39" s="50">
        <v>406</v>
      </c>
      <c r="C39" s="14">
        <v>753.843</v>
      </c>
      <c r="D39" s="14">
        <v>913.1</v>
      </c>
      <c r="E39" s="14">
        <v>883</v>
      </c>
      <c r="F39" s="14">
        <v>870</v>
      </c>
      <c r="G39" s="14">
        <v>863</v>
      </c>
      <c r="H39" s="14">
        <v>947</v>
      </c>
      <c r="I39" s="14">
        <v>932.4</v>
      </c>
      <c r="J39" s="14">
        <v>971.9</v>
      </c>
      <c r="K39" s="14">
        <v>942.47</v>
      </c>
      <c r="L39" s="14">
        <v>950.529</v>
      </c>
      <c r="M39" s="14">
        <v>928.975</v>
      </c>
      <c r="N39" s="14">
        <v>992.953</v>
      </c>
      <c r="O39" s="14">
        <v>1026.7</v>
      </c>
      <c r="P39" s="14">
        <v>1062</v>
      </c>
      <c r="Q39" s="14">
        <v>1043</v>
      </c>
      <c r="R39" s="14">
        <v>1073.8</v>
      </c>
      <c r="S39" s="14">
        <v>1064.506</v>
      </c>
      <c r="T39" s="14">
        <v>1037.115</v>
      </c>
      <c r="U39" s="14">
        <v>1058.064</v>
      </c>
      <c r="V39" s="14">
        <v>1025.891</v>
      </c>
      <c r="W39" s="15">
        <v>1014.89</v>
      </c>
    </row>
    <row r="40" spans="1:23" ht="15">
      <c r="A40" s="4" t="s">
        <v>43</v>
      </c>
      <c r="B40" s="50">
        <v>217.5</v>
      </c>
      <c r="C40" s="14">
        <v>316.8</v>
      </c>
      <c r="D40" s="14">
        <v>332</v>
      </c>
      <c r="E40" s="14">
        <v>336</v>
      </c>
      <c r="F40" s="14">
        <v>322.4</v>
      </c>
      <c r="G40" s="14">
        <v>335.6</v>
      </c>
      <c r="H40" s="14">
        <v>356.3</v>
      </c>
      <c r="I40" s="14">
        <v>474.4</v>
      </c>
      <c r="J40" s="14">
        <v>570.4</v>
      </c>
      <c r="K40" s="14">
        <v>664.4</v>
      </c>
      <c r="L40" s="14">
        <v>733.2</v>
      </c>
      <c r="M40" s="14">
        <v>882.8</v>
      </c>
      <c r="N40" s="14">
        <v>930.6</v>
      </c>
      <c r="O40" s="14">
        <v>791.2</v>
      </c>
      <c r="P40" s="14">
        <v>807</v>
      </c>
      <c r="Q40" s="14">
        <v>967</v>
      </c>
      <c r="R40" s="14">
        <v>1116.3</v>
      </c>
      <c r="S40" s="14">
        <v>1079</v>
      </c>
      <c r="T40" s="14">
        <v>1075</v>
      </c>
      <c r="U40" s="14">
        <v>1125</v>
      </c>
      <c r="V40" s="14">
        <v>1190</v>
      </c>
      <c r="W40" s="15"/>
    </row>
    <row r="41" spans="1:23" ht="15">
      <c r="A41" s="4" t="s">
        <v>44</v>
      </c>
      <c r="B41" s="50">
        <v>145.3</v>
      </c>
      <c r="C41" s="14">
        <v>452.3</v>
      </c>
      <c r="D41" s="14">
        <v>615.607</v>
      </c>
      <c r="E41" s="14">
        <v>588.512</v>
      </c>
      <c r="F41" s="14">
        <v>609.3</v>
      </c>
      <c r="G41" s="14">
        <v>597.8</v>
      </c>
      <c r="H41" s="14">
        <v>607</v>
      </c>
      <c r="I41" s="14">
        <v>675.9</v>
      </c>
      <c r="J41" s="14">
        <v>754.4</v>
      </c>
      <c r="K41" s="14">
        <v>717</v>
      </c>
      <c r="L41" s="14">
        <v>747.5</v>
      </c>
      <c r="M41" s="14">
        <v>783.7</v>
      </c>
      <c r="N41" s="14">
        <v>813.5</v>
      </c>
      <c r="O41" s="14">
        <v>820.3</v>
      </c>
      <c r="P41" s="14">
        <v>736</v>
      </c>
      <c r="Q41" s="14">
        <v>749</v>
      </c>
      <c r="R41" s="14">
        <v>831.2</v>
      </c>
      <c r="S41" s="14">
        <v>796.5</v>
      </c>
      <c r="T41" s="14">
        <v>740.7</v>
      </c>
      <c r="U41" s="14">
        <v>690.2</v>
      </c>
      <c r="V41" s="14">
        <v>832.9</v>
      </c>
      <c r="W41" s="15">
        <v>764.2</v>
      </c>
    </row>
    <row r="42" spans="1:23" ht="15">
      <c r="A42" s="4" t="s">
        <v>13</v>
      </c>
      <c r="B42" s="50">
        <v>3.732</v>
      </c>
      <c r="C42" s="14">
        <v>75.7</v>
      </c>
      <c r="D42" s="14">
        <v>369.7</v>
      </c>
      <c r="E42" s="14">
        <v>345.1</v>
      </c>
      <c r="F42" s="14">
        <v>327.9</v>
      </c>
      <c r="G42" s="14">
        <v>317.6</v>
      </c>
      <c r="H42" s="14">
        <v>464.5</v>
      </c>
      <c r="I42" s="14">
        <v>464.5</v>
      </c>
      <c r="J42" s="14">
        <v>486.3</v>
      </c>
      <c r="K42" s="14">
        <v>500.2</v>
      </c>
      <c r="L42" s="14">
        <v>539.5</v>
      </c>
      <c r="M42" s="14">
        <v>516.9</v>
      </c>
      <c r="N42" s="14">
        <v>532</v>
      </c>
      <c r="O42" s="14">
        <v>607.4</v>
      </c>
      <c r="P42" s="14">
        <v>650</v>
      </c>
      <c r="Q42" s="14">
        <v>579</v>
      </c>
      <c r="R42" s="14">
        <v>602.2</v>
      </c>
      <c r="S42" s="14">
        <v>587.4</v>
      </c>
      <c r="T42" s="14">
        <v>591.5</v>
      </c>
      <c r="U42" s="14">
        <v>621.3</v>
      </c>
      <c r="V42" s="14">
        <v>566.1</v>
      </c>
      <c r="W42" s="15">
        <v>537.5</v>
      </c>
    </row>
    <row r="43" spans="1:23" ht="15">
      <c r="A43" s="4" t="s">
        <v>48</v>
      </c>
      <c r="B43" s="50">
        <v>0</v>
      </c>
      <c r="C43" s="14">
        <v>0</v>
      </c>
      <c r="D43" s="14">
        <v>315.2</v>
      </c>
      <c r="E43" s="14">
        <v>243</v>
      </c>
      <c r="F43" s="14">
        <v>158.8</v>
      </c>
      <c r="G43" s="14">
        <v>195.1</v>
      </c>
      <c r="H43" s="14">
        <v>214.8</v>
      </c>
      <c r="I43" s="14">
        <v>259</v>
      </c>
      <c r="J43" s="14">
        <v>256.7</v>
      </c>
      <c r="K43" s="14">
        <v>238.1</v>
      </c>
      <c r="L43" s="14">
        <v>336.3</v>
      </c>
      <c r="M43" s="14">
        <v>440.7</v>
      </c>
      <c r="N43" s="14">
        <v>522.6</v>
      </c>
      <c r="O43" s="14">
        <v>547.277</v>
      </c>
      <c r="P43" s="14">
        <v>578</v>
      </c>
      <c r="Q43" s="14">
        <v>566</v>
      </c>
      <c r="R43" s="14">
        <v>599.6</v>
      </c>
      <c r="S43" s="14">
        <v>632.2</v>
      </c>
      <c r="T43" s="14">
        <v>632.4</v>
      </c>
      <c r="U43" s="14">
        <v>677.8</v>
      </c>
      <c r="V43" s="14">
        <v>652.9</v>
      </c>
      <c r="W43" s="15">
        <v>584.8</v>
      </c>
    </row>
    <row r="44" spans="1:23" ht="15.75" thickBot="1">
      <c r="A44" s="4" t="s">
        <v>14</v>
      </c>
      <c r="B44" s="52">
        <v>614.921</v>
      </c>
      <c r="C44" s="51">
        <v>1467.33</v>
      </c>
      <c r="D44" s="51">
        <v>1859.686</v>
      </c>
      <c r="E44" s="51">
        <v>1708.068</v>
      </c>
      <c r="F44" s="51">
        <v>1714.276</v>
      </c>
      <c r="G44" s="51">
        <v>1590.295</v>
      </c>
      <c r="H44" s="51">
        <v>2029.536</v>
      </c>
      <c r="I44" s="51">
        <v>2265.606</v>
      </c>
      <c r="J44" s="51">
        <v>2644.309</v>
      </c>
      <c r="K44" s="51">
        <v>2932.492</v>
      </c>
      <c r="L44" s="51">
        <v>3444.308</v>
      </c>
      <c r="M44" s="51">
        <v>3686.332</v>
      </c>
      <c r="N44" s="51">
        <v>4005.744</v>
      </c>
      <c r="O44" s="51">
        <v>0</v>
      </c>
      <c r="P44" s="51">
        <v>4127</v>
      </c>
      <c r="Q44" s="51">
        <v>4995</v>
      </c>
      <c r="R44" s="51">
        <v>7488.8</v>
      </c>
      <c r="S44" s="51">
        <f>S45-20906</f>
        <v>5257.475999999999</v>
      </c>
      <c r="T44" s="51">
        <f>T45-19091</f>
        <v>5401.7750000000015</v>
      </c>
      <c r="U44" s="51">
        <f>U45-19084</f>
        <v>5212.327000000001</v>
      </c>
      <c r="V44" s="51">
        <f>V45-19433</f>
        <v>5295.540000000001</v>
      </c>
      <c r="W44" s="56">
        <f>W45-14366</f>
        <v>10041.916000000001</v>
      </c>
    </row>
    <row r="45" spans="1:23" ht="15.75" thickBot="1">
      <c r="A45" s="2" t="s">
        <v>15</v>
      </c>
      <c r="B45" s="35">
        <v>3685.99</v>
      </c>
      <c r="C45" s="16">
        <v>8592.923</v>
      </c>
      <c r="D45" s="16">
        <v>13452.613</v>
      </c>
      <c r="E45" s="16">
        <v>12504.24</v>
      </c>
      <c r="F45" s="16">
        <v>13106.451</v>
      </c>
      <c r="G45" s="16">
        <v>12470.225</v>
      </c>
      <c r="H45" s="16">
        <v>15013.346</v>
      </c>
      <c r="I45" s="16">
        <v>16758.886</v>
      </c>
      <c r="J45" s="16">
        <v>17934.279</v>
      </c>
      <c r="K45" s="16">
        <v>17899.262</v>
      </c>
      <c r="L45" s="16">
        <v>19136.447</v>
      </c>
      <c r="M45" s="16">
        <v>21290.077</v>
      </c>
      <c r="N45" s="16">
        <v>22596.247</v>
      </c>
      <c r="O45" s="16">
        <v>22328.729</v>
      </c>
      <c r="P45" s="16">
        <v>23571</v>
      </c>
      <c r="Q45" s="16">
        <v>24682</v>
      </c>
      <c r="R45" s="16">
        <v>28458.8</v>
      </c>
      <c r="S45" s="16">
        <v>26163.476</v>
      </c>
      <c r="T45" s="16">
        <v>24492.775</v>
      </c>
      <c r="U45" s="16">
        <v>24296.327</v>
      </c>
      <c r="V45" s="16">
        <v>24728.54</v>
      </c>
      <c r="W45" s="17">
        <v>24407.916</v>
      </c>
    </row>
    <row r="46" ht="15">
      <c r="A46" s="6"/>
    </row>
    <row r="47" ht="15.75" thickBot="1">
      <c r="A47" s="6" t="s">
        <v>81</v>
      </c>
    </row>
    <row r="48" spans="1:23" ht="15.75" thickBot="1">
      <c r="A48" s="12" t="s">
        <v>2</v>
      </c>
      <c r="B48" s="11">
        <v>1980</v>
      </c>
      <c r="C48" s="9">
        <v>1990</v>
      </c>
      <c r="D48" s="9">
        <v>2000</v>
      </c>
      <c r="E48" s="9">
        <v>2001</v>
      </c>
      <c r="F48" s="9">
        <v>2002</v>
      </c>
      <c r="G48" s="9">
        <v>2003</v>
      </c>
      <c r="H48" s="9">
        <v>2004</v>
      </c>
      <c r="I48" s="9">
        <v>2005</v>
      </c>
      <c r="J48" s="9">
        <v>2006</v>
      </c>
      <c r="K48" s="9">
        <v>2007</v>
      </c>
      <c r="L48" s="9">
        <v>2008</v>
      </c>
      <c r="M48" s="9">
        <v>2009</v>
      </c>
      <c r="N48" s="9">
        <v>2010</v>
      </c>
      <c r="O48" s="9">
        <v>2011</v>
      </c>
      <c r="P48" s="9">
        <v>2012</v>
      </c>
      <c r="Q48" s="9">
        <v>2013</v>
      </c>
      <c r="R48" s="9">
        <v>2014</v>
      </c>
      <c r="S48" s="9">
        <v>2015</v>
      </c>
      <c r="T48" s="9">
        <v>2016</v>
      </c>
      <c r="U48" s="9">
        <v>2017</v>
      </c>
      <c r="V48" s="9">
        <v>2018</v>
      </c>
      <c r="W48" s="10">
        <v>2019</v>
      </c>
    </row>
    <row r="49" spans="1:23" ht="15">
      <c r="A49" s="34" t="s">
        <v>12</v>
      </c>
      <c r="B49" s="53">
        <v>0</v>
      </c>
      <c r="C49" s="54">
        <v>0</v>
      </c>
      <c r="D49" s="54">
        <v>972.8</v>
      </c>
      <c r="E49" s="54">
        <v>934.7</v>
      </c>
      <c r="F49" s="54">
        <v>980.1</v>
      </c>
      <c r="G49" s="54">
        <v>1336</v>
      </c>
      <c r="H49" s="54">
        <v>1705.34</v>
      </c>
      <c r="I49" s="54">
        <v>1821.47</v>
      </c>
      <c r="J49" s="54">
        <v>2079.77</v>
      </c>
      <c r="K49" s="54">
        <v>2228.38</v>
      </c>
      <c r="L49" s="54">
        <v>1867.26</v>
      </c>
      <c r="M49" s="54">
        <v>2796.67</v>
      </c>
      <c r="N49" s="54">
        <v>2945.51</v>
      </c>
      <c r="O49" s="54">
        <v>3177.36</v>
      </c>
      <c r="P49" s="54">
        <v>3671</v>
      </c>
      <c r="Q49" s="54">
        <v>2302</v>
      </c>
      <c r="R49" s="54">
        <v>4400.3</v>
      </c>
      <c r="S49" s="54">
        <v>3715.772</v>
      </c>
      <c r="T49" s="54">
        <v>4423.98</v>
      </c>
      <c r="U49" s="54">
        <v>5276.775</v>
      </c>
      <c r="V49" s="54">
        <v>5148.606</v>
      </c>
      <c r="W49" s="55">
        <v>5836.206</v>
      </c>
    </row>
    <row r="50" spans="1:23" ht="15">
      <c r="A50" s="34" t="s">
        <v>37</v>
      </c>
      <c r="B50" s="50">
        <v>0</v>
      </c>
      <c r="C50" s="14">
        <v>0</v>
      </c>
      <c r="D50" s="14">
        <v>1312.1</v>
      </c>
      <c r="E50" s="14">
        <v>1184.7</v>
      </c>
      <c r="F50" s="14">
        <v>1117.9</v>
      </c>
      <c r="G50" s="14">
        <v>1520.86</v>
      </c>
      <c r="H50" s="14">
        <v>1804.09</v>
      </c>
      <c r="I50" s="14">
        <v>2080.99</v>
      </c>
      <c r="J50" s="14">
        <v>2621.16</v>
      </c>
      <c r="K50" s="14">
        <v>2554.85</v>
      </c>
      <c r="L50" s="14">
        <v>2160.6</v>
      </c>
      <c r="M50" s="14">
        <v>2804.97</v>
      </c>
      <c r="N50" s="14">
        <v>2619.61</v>
      </c>
      <c r="O50" s="14">
        <v>2545.4</v>
      </c>
      <c r="P50" s="14">
        <v>3632</v>
      </c>
      <c r="Q50" s="14">
        <v>3284</v>
      </c>
      <c r="R50" s="14">
        <v>4063</v>
      </c>
      <c r="S50" s="14">
        <v>3693.483</v>
      </c>
      <c r="T50" s="14">
        <v>4217.326</v>
      </c>
      <c r="U50" s="14">
        <v>4645.486</v>
      </c>
      <c r="V50" s="14">
        <v>4642.815</v>
      </c>
      <c r="W50" s="15">
        <v>5418.427</v>
      </c>
    </row>
    <row r="51" spans="1:23" ht="15">
      <c r="A51" s="34" t="s">
        <v>5</v>
      </c>
      <c r="B51" s="50">
        <v>576.675</v>
      </c>
      <c r="C51" s="14">
        <v>1427.47</v>
      </c>
      <c r="D51" s="14">
        <v>2158.3</v>
      </c>
      <c r="E51" s="14">
        <v>1304.5</v>
      </c>
      <c r="F51" s="14">
        <v>1268.5</v>
      </c>
      <c r="G51" s="14">
        <v>1399.8</v>
      </c>
      <c r="H51" s="14">
        <v>1208.5</v>
      </c>
      <c r="I51" s="14">
        <v>1523.4</v>
      </c>
      <c r="J51" s="14">
        <v>1579.6</v>
      </c>
      <c r="K51" s="14">
        <v>1223.5</v>
      </c>
      <c r="L51" s="14">
        <v>1740.06</v>
      </c>
      <c r="M51" s="14">
        <v>1418.82</v>
      </c>
      <c r="N51" s="14">
        <v>1127.7</v>
      </c>
      <c r="O51" s="14">
        <v>1489.7</v>
      </c>
      <c r="P51" s="14">
        <v>1542</v>
      </c>
      <c r="Q51" s="14">
        <v>1074</v>
      </c>
      <c r="R51" s="14">
        <v>931.7</v>
      </c>
      <c r="S51" s="14">
        <v>1109.1</v>
      </c>
      <c r="T51" s="14">
        <v>1131.5</v>
      </c>
      <c r="U51" s="14">
        <v>1317.3</v>
      </c>
      <c r="V51" s="14">
        <v>1304.7</v>
      </c>
      <c r="W51" s="15">
        <v>1414.5</v>
      </c>
    </row>
    <row r="52" spans="1:23" ht="15">
      <c r="A52" s="34" t="s">
        <v>17</v>
      </c>
      <c r="B52" s="50">
        <v>270.75</v>
      </c>
      <c r="C52" s="14">
        <v>311.351</v>
      </c>
      <c r="D52" s="14">
        <v>481.371</v>
      </c>
      <c r="E52" s="14">
        <v>299.838</v>
      </c>
      <c r="F52" s="14">
        <v>353.845</v>
      </c>
      <c r="G52" s="14">
        <v>478.796</v>
      </c>
      <c r="H52" s="14">
        <v>501.138</v>
      </c>
      <c r="I52" s="14">
        <v>530.725</v>
      </c>
      <c r="J52" s="14">
        <v>539.145</v>
      </c>
      <c r="K52" s="14">
        <v>524.266</v>
      </c>
      <c r="L52" s="14">
        <v>524.1</v>
      </c>
      <c r="M52" s="14">
        <v>548.811</v>
      </c>
      <c r="N52" s="14">
        <v>645.707</v>
      </c>
      <c r="O52" s="14">
        <v>715.634</v>
      </c>
      <c r="P52" s="14">
        <v>819</v>
      </c>
      <c r="Q52" s="14">
        <v>875</v>
      </c>
      <c r="R52" s="14">
        <v>721.8</v>
      </c>
      <c r="S52" s="14">
        <v>816.944</v>
      </c>
      <c r="T52" s="14">
        <v>731.135</v>
      </c>
      <c r="U52" s="14">
        <v>928.5</v>
      </c>
      <c r="V52" s="14">
        <v>990</v>
      </c>
      <c r="W52" s="15">
        <v>1099.9</v>
      </c>
    </row>
    <row r="53" spans="1:23" ht="15">
      <c r="A53" s="34" t="s">
        <v>41</v>
      </c>
      <c r="B53" s="50">
        <v>80.2</v>
      </c>
      <c r="C53" s="14">
        <v>464.6</v>
      </c>
      <c r="D53" s="14">
        <v>609</v>
      </c>
      <c r="E53" s="14">
        <v>590</v>
      </c>
      <c r="F53" s="14">
        <v>414</v>
      </c>
      <c r="G53" s="14">
        <v>505</v>
      </c>
      <c r="H53" s="14">
        <v>512</v>
      </c>
      <c r="I53" s="14">
        <v>473.983</v>
      </c>
      <c r="J53" s="14">
        <v>414.8</v>
      </c>
      <c r="K53" s="14">
        <v>438</v>
      </c>
      <c r="L53" s="14">
        <v>491.574</v>
      </c>
      <c r="M53" s="14">
        <v>591.93</v>
      </c>
      <c r="N53" s="14">
        <v>592</v>
      </c>
      <c r="O53" s="14">
        <v>644.6</v>
      </c>
      <c r="P53" s="14">
        <v>463</v>
      </c>
      <c r="Q53" s="14">
        <v>578</v>
      </c>
      <c r="R53" s="14">
        <v>632.9</v>
      </c>
      <c r="S53" s="14">
        <v>566.3</v>
      </c>
      <c r="T53" s="14">
        <v>496.7</v>
      </c>
      <c r="U53" s="14">
        <v>529.8</v>
      </c>
      <c r="V53" s="14">
        <v>615</v>
      </c>
      <c r="W53" s="15">
        <v>532.8</v>
      </c>
    </row>
    <row r="54" spans="1:23" ht="15">
      <c r="A54" s="34" t="s">
        <v>42</v>
      </c>
      <c r="B54" s="50">
        <v>304.955</v>
      </c>
      <c r="C54" s="14">
        <v>155.891</v>
      </c>
      <c r="D54" s="14">
        <v>151</v>
      </c>
      <c r="E54" s="14">
        <v>143.026</v>
      </c>
      <c r="F54" s="14">
        <v>81.9</v>
      </c>
      <c r="G54" s="14">
        <v>98</v>
      </c>
      <c r="H54" s="14">
        <v>77</v>
      </c>
      <c r="I54" s="14">
        <v>34</v>
      </c>
      <c r="J54" s="14">
        <v>186.612</v>
      </c>
      <c r="K54" s="14">
        <v>242.496</v>
      </c>
      <c r="L54" s="14">
        <v>312.152</v>
      </c>
      <c r="M54" s="14">
        <v>506</v>
      </c>
      <c r="N54" s="14">
        <v>458.5</v>
      </c>
      <c r="O54" s="14">
        <v>357.248</v>
      </c>
      <c r="P54" s="14">
        <v>492</v>
      </c>
      <c r="Q54" s="14">
        <v>137</v>
      </c>
      <c r="R54" s="14">
        <v>119.9</v>
      </c>
      <c r="S54" s="14">
        <v>125</v>
      </c>
      <c r="T54" s="14">
        <v>70</v>
      </c>
      <c r="U54" s="14">
        <v>94.8</v>
      </c>
      <c r="V54" s="14">
        <v>95.4</v>
      </c>
      <c r="W54" s="15">
        <v>98.8</v>
      </c>
    </row>
    <row r="55" spans="1:23" ht="15">
      <c r="A55" s="34" t="s">
        <v>36</v>
      </c>
      <c r="B55" s="50">
        <v>266.119</v>
      </c>
      <c r="C55" s="14">
        <v>408.016</v>
      </c>
      <c r="D55" s="14">
        <v>485.331</v>
      </c>
      <c r="E55" s="14">
        <v>484.75</v>
      </c>
      <c r="F55" s="14">
        <v>413.977</v>
      </c>
      <c r="G55" s="14">
        <v>417.828</v>
      </c>
      <c r="H55" s="14">
        <v>453.278</v>
      </c>
      <c r="I55" s="14">
        <v>382.024</v>
      </c>
      <c r="J55" s="14">
        <v>421.838</v>
      </c>
      <c r="K55" s="14">
        <v>368.787</v>
      </c>
      <c r="L55" s="14">
        <v>344.246</v>
      </c>
      <c r="M55" s="14">
        <v>423.828</v>
      </c>
      <c r="N55" s="14">
        <v>428.068</v>
      </c>
      <c r="O55" s="14">
        <v>435.326</v>
      </c>
      <c r="P55" s="14">
        <v>268</v>
      </c>
      <c r="Q55" s="14">
        <v>430</v>
      </c>
      <c r="R55" s="14">
        <v>503.5</v>
      </c>
      <c r="S55" s="14">
        <v>483</v>
      </c>
      <c r="T55" s="14">
        <v>421.5</v>
      </c>
      <c r="U55" s="14">
        <v>458.8</v>
      </c>
      <c r="V55" s="14">
        <v>525.3</v>
      </c>
      <c r="W55" s="15">
        <v>493.3</v>
      </c>
    </row>
    <row r="56" spans="1:23" ht="15">
      <c r="A56" s="34" t="s">
        <v>7</v>
      </c>
      <c r="B56" s="50">
        <v>297.363</v>
      </c>
      <c r="C56" s="14">
        <v>441.813</v>
      </c>
      <c r="D56" s="14">
        <v>540.65</v>
      </c>
      <c r="E56" s="14">
        <v>420.068</v>
      </c>
      <c r="F56" s="14">
        <v>560.036</v>
      </c>
      <c r="G56" s="14">
        <v>490.214</v>
      </c>
      <c r="H56" s="14">
        <v>420.047</v>
      </c>
      <c r="I56" s="14">
        <v>490.458</v>
      </c>
      <c r="J56" s="14">
        <v>454.184</v>
      </c>
      <c r="K56" s="14">
        <v>285.822</v>
      </c>
      <c r="L56" s="14">
        <v>361.587</v>
      </c>
      <c r="M56" s="14">
        <v>438.496</v>
      </c>
      <c r="N56" s="14">
        <v>348.497</v>
      </c>
      <c r="O56" s="14">
        <v>380.102</v>
      </c>
      <c r="P56" s="14">
        <v>493</v>
      </c>
      <c r="Q56" s="14">
        <v>314</v>
      </c>
      <c r="R56" s="14">
        <v>299.8</v>
      </c>
      <c r="S56" s="14">
        <v>615.17</v>
      </c>
      <c r="T56" s="14">
        <v>268.6</v>
      </c>
      <c r="U56" s="14">
        <v>256.6</v>
      </c>
      <c r="V56" s="14">
        <v>252</v>
      </c>
      <c r="W56" s="15">
        <v>254.2</v>
      </c>
    </row>
    <row r="57" spans="1:23" ht="15">
      <c r="A57" s="34" t="s">
        <v>3</v>
      </c>
      <c r="B57" s="50">
        <v>224</v>
      </c>
      <c r="C57" s="14">
        <v>215</v>
      </c>
      <c r="D57" s="14">
        <v>396</v>
      </c>
      <c r="E57" s="14">
        <v>305</v>
      </c>
      <c r="F57" s="14">
        <v>138</v>
      </c>
      <c r="G57" s="14">
        <v>270</v>
      </c>
      <c r="H57" s="14">
        <v>120</v>
      </c>
      <c r="I57" s="14">
        <v>247</v>
      </c>
      <c r="J57" s="14">
        <v>258.2</v>
      </c>
      <c r="K57" s="14">
        <v>251.8</v>
      </c>
      <c r="L57" s="14">
        <v>268</v>
      </c>
      <c r="M57" s="14">
        <v>298.4</v>
      </c>
      <c r="N57" s="14">
        <v>321.3</v>
      </c>
      <c r="O57" s="14">
        <v>223.621</v>
      </c>
      <c r="P57" s="14">
        <v>192</v>
      </c>
      <c r="Q57" s="14">
        <v>195</v>
      </c>
      <c r="R57" s="14">
        <v>147</v>
      </c>
      <c r="S57" s="14">
        <v>221</v>
      </c>
      <c r="T57" s="14">
        <v>210</v>
      </c>
      <c r="U57" s="14">
        <v>200</v>
      </c>
      <c r="V57" s="14">
        <v>211</v>
      </c>
      <c r="W57" s="15">
        <v>187</v>
      </c>
    </row>
    <row r="58" spans="1:23" ht="15">
      <c r="A58" s="34" t="s">
        <v>6</v>
      </c>
      <c r="B58" s="50">
        <v>24</v>
      </c>
      <c r="C58" s="14">
        <v>314</v>
      </c>
      <c r="D58" s="14">
        <v>215</v>
      </c>
      <c r="E58" s="14">
        <v>224</v>
      </c>
      <c r="F58" s="14">
        <v>288</v>
      </c>
      <c r="G58" s="14">
        <v>307</v>
      </c>
      <c r="H58" s="14">
        <v>392</v>
      </c>
      <c r="I58" s="14">
        <v>475</v>
      </c>
      <c r="J58" s="14">
        <v>405</v>
      </c>
      <c r="K58" s="14">
        <v>483</v>
      </c>
      <c r="L58" s="14">
        <v>413</v>
      </c>
      <c r="M58" s="14">
        <v>354</v>
      </c>
      <c r="N58" s="14">
        <v>301.1</v>
      </c>
      <c r="O58" s="14">
        <v>230</v>
      </c>
      <c r="P58" s="14">
        <v>160</v>
      </c>
      <c r="Q58" s="14">
        <v>195</v>
      </c>
      <c r="R58" s="14">
        <v>180</v>
      </c>
      <c r="S58" s="14">
        <v>98</v>
      </c>
      <c r="T58" s="14">
        <v>80</v>
      </c>
      <c r="U58" s="14">
        <v>70</v>
      </c>
      <c r="V58" s="14">
        <v>67.1</v>
      </c>
      <c r="W58" s="15">
        <v>67.5</v>
      </c>
    </row>
    <row r="59" spans="1:23" ht="15">
      <c r="A59" s="34" t="s">
        <v>13</v>
      </c>
      <c r="B59" s="50">
        <v>97.3</v>
      </c>
      <c r="C59" s="14">
        <v>48.9</v>
      </c>
      <c r="D59" s="14">
        <v>8</v>
      </c>
      <c r="E59" s="14">
        <v>6.7</v>
      </c>
      <c r="F59" s="14">
        <v>3.5</v>
      </c>
      <c r="G59" s="14">
        <v>48.9</v>
      </c>
      <c r="H59" s="14">
        <v>6.2</v>
      </c>
      <c r="I59" s="14">
        <v>3.4</v>
      </c>
      <c r="J59" s="14">
        <v>5.4</v>
      </c>
      <c r="K59" s="14">
        <v>4.8</v>
      </c>
      <c r="L59" s="14">
        <v>2.5</v>
      </c>
      <c r="M59" s="14">
        <v>5</v>
      </c>
      <c r="N59" s="14">
        <v>4.6</v>
      </c>
      <c r="O59" s="14">
        <v>7.1</v>
      </c>
      <c r="P59" s="14">
        <v>6</v>
      </c>
      <c r="Q59" s="14">
        <v>5</v>
      </c>
      <c r="R59" s="14">
        <v>0.7</v>
      </c>
      <c r="S59" s="14">
        <v>12.5</v>
      </c>
      <c r="T59" s="14">
        <v>12.9</v>
      </c>
      <c r="U59" s="14">
        <v>13.1</v>
      </c>
      <c r="V59" s="14">
        <v>13</v>
      </c>
      <c r="W59" s="15">
        <v>11.4</v>
      </c>
    </row>
    <row r="60" spans="1:23" ht="15.75" thickBot="1">
      <c r="A60" s="34" t="s">
        <v>14</v>
      </c>
      <c r="B60" s="52">
        <v>3007.045</v>
      </c>
      <c r="C60" s="51">
        <v>4310.358</v>
      </c>
      <c r="D60" s="51">
        <v>2435.735</v>
      </c>
      <c r="E60" s="51">
        <v>2332.214</v>
      </c>
      <c r="F60" s="51">
        <v>2225.665</v>
      </c>
      <c r="G60" s="51">
        <v>2370.605</v>
      </c>
      <c r="H60" s="51">
        <v>2599.603</v>
      </c>
      <c r="I60" s="51">
        <v>2576.904</v>
      </c>
      <c r="J60" s="51">
        <v>2633.084</v>
      </c>
      <c r="K60" s="51">
        <v>2581.383</v>
      </c>
      <c r="L60" s="51">
        <v>2537.323</v>
      </c>
      <c r="M60" s="51">
        <v>3015.649</v>
      </c>
      <c r="N60" s="51">
        <v>2836.479</v>
      </c>
      <c r="O60" s="51">
        <v>3124.073</v>
      </c>
      <c r="P60" s="51">
        <v>3208</v>
      </c>
      <c r="Q60" s="51">
        <v>3195</v>
      </c>
      <c r="R60" s="51">
        <v>3847.1</v>
      </c>
      <c r="S60" s="51">
        <f>S61-11456</f>
        <v>3837.1190000000006</v>
      </c>
      <c r="T60" s="51">
        <f>T61-12064</f>
        <v>3989.4889999999996</v>
      </c>
      <c r="U60" s="51">
        <f>U61-13791</f>
        <v>4387.984</v>
      </c>
      <c r="V60" s="51">
        <f>V61-13865</f>
        <v>4545.731</v>
      </c>
      <c r="W60" s="56">
        <f>W61-15414</f>
        <v>4640.68</v>
      </c>
    </row>
    <row r="61" spans="1:23" ht="15.75" thickBot="1">
      <c r="A61" s="12" t="s">
        <v>15</v>
      </c>
      <c r="B61" s="35">
        <v>5148.407</v>
      </c>
      <c r="C61" s="16">
        <v>9765.287</v>
      </c>
      <c r="D61" s="16">
        <v>8229.496</v>
      </c>
      <c r="E61" s="16">
        <v>8229.496</v>
      </c>
      <c r="F61" s="16">
        <v>7845.423</v>
      </c>
      <c r="G61" s="16">
        <v>9243.003</v>
      </c>
      <c r="H61" s="16">
        <v>9799.196</v>
      </c>
      <c r="I61" s="16">
        <v>10639.354</v>
      </c>
      <c r="J61" s="16">
        <v>11598.793</v>
      </c>
      <c r="K61" s="16">
        <v>11187.084</v>
      </c>
      <c r="L61" s="16">
        <v>11022.402</v>
      </c>
      <c r="M61" s="16">
        <v>13202.574</v>
      </c>
      <c r="N61" s="16">
        <v>12629.071</v>
      </c>
      <c r="O61" s="16">
        <v>13330.164</v>
      </c>
      <c r="P61" s="16">
        <v>14946</v>
      </c>
      <c r="Q61" s="16">
        <v>12584</v>
      </c>
      <c r="R61" s="16">
        <v>15847.699999999999</v>
      </c>
      <c r="S61" s="16">
        <v>15293.119</v>
      </c>
      <c r="T61" s="16">
        <v>16053.489</v>
      </c>
      <c r="U61" s="16">
        <v>18178.984</v>
      </c>
      <c r="V61" s="16">
        <v>18410.731</v>
      </c>
      <c r="W61" s="17">
        <v>20054.68</v>
      </c>
    </row>
    <row r="62" ht="15">
      <c r="A62" s="6"/>
    </row>
    <row r="63" ht="15.75" thickBot="1">
      <c r="A63" s="6" t="s">
        <v>82</v>
      </c>
    </row>
    <row r="64" spans="1:23" ht="15.75" thickBot="1">
      <c r="A64" s="2" t="s">
        <v>2</v>
      </c>
      <c r="B64" s="11">
        <v>1980</v>
      </c>
      <c r="C64" s="9">
        <v>1990</v>
      </c>
      <c r="D64" s="9">
        <v>2000</v>
      </c>
      <c r="E64" s="9">
        <v>2001</v>
      </c>
      <c r="F64" s="9">
        <v>2002</v>
      </c>
      <c r="G64" s="9">
        <v>2003</v>
      </c>
      <c r="H64" s="9">
        <v>2004</v>
      </c>
      <c r="I64" s="9">
        <v>2005</v>
      </c>
      <c r="J64" s="9">
        <v>2006</v>
      </c>
      <c r="K64" s="9">
        <v>2007</v>
      </c>
      <c r="L64" s="9">
        <v>2008</v>
      </c>
      <c r="M64" s="9">
        <v>2009</v>
      </c>
      <c r="N64" s="9">
        <v>2010</v>
      </c>
      <c r="O64" s="9">
        <v>2011</v>
      </c>
      <c r="P64" s="9">
        <v>2012</v>
      </c>
      <c r="Q64" s="9">
        <v>2013</v>
      </c>
      <c r="R64" s="9">
        <v>2014</v>
      </c>
      <c r="S64" s="9">
        <v>2015</v>
      </c>
      <c r="T64" s="9">
        <v>2016</v>
      </c>
      <c r="U64" s="9">
        <v>2017</v>
      </c>
      <c r="V64" s="9">
        <v>2018</v>
      </c>
      <c r="W64" s="10">
        <v>2019</v>
      </c>
    </row>
    <row r="65" spans="1:23" ht="15">
      <c r="A65" s="4" t="s">
        <v>55</v>
      </c>
      <c r="B65" s="53">
        <v>38.642</v>
      </c>
      <c r="C65" s="54">
        <v>53.645</v>
      </c>
      <c r="D65" s="54">
        <v>98.178</v>
      </c>
      <c r="E65" s="54">
        <v>140.495</v>
      </c>
      <c r="F65" s="54">
        <v>153.898</v>
      </c>
      <c r="G65" s="54">
        <v>181.97</v>
      </c>
      <c r="H65" s="54">
        <v>196.91</v>
      </c>
      <c r="I65" s="54">
        <v>183.36</v>
      </c>
      <c r="J65" s="54">
        <v>252.28</v>
      </c>
      <c r="K65" s="54">
        <v>285.79</v>
      </c>
      <c r="L65" s="54">
        <v>312.71</v>
      </c>
      <c r="M65" s="54">
        <v>317.77</v>
      </c>
      <c r="N65" s="54">
        <v>257.108</v>
      </c>
      <c r="O65" s="54">
        <v>325.159</v>
      </c>
      <c r="P65" s="54">
        <v>341</v>
      </c>
      <c r="Q65" s="54">
        <v>328</v>
      </c>
      <c r="R65" s="54">
        <v>318</v>
      </c>
      <c r="S65" s="54">
        <v>182.7</v>
      </c>
      <c r="T65" s="54">
        <v>183</v>
      </c>
      <c r="U65" s="54">
        <v>172.3</v>
      </c>
      <c r="V65" s="54">
        <v>161.8</v>
      </c>
      <c r="W65" s="55">
        <v>154.6</v>
      </c>
    </row>
    <row r="66" spans="1:23" ht="15">
      <c r="A66" s="4" t="s">
        <v>7</v>
      </c>
      <c r="B66" s="50">
        <v>131.971</v>
      </c>
      <c r="C66" s="14">
        <v>114.314</v>
      </c>
      <c r="D66" s="14">
        <v>207.925</v>
      </c>
      <c r="E66" s="14">
        <v>210.02</v>
      </c>
      <c r="F66" s="14">
        <v>239.163</v>
      </c>
      <c r="G66" s="14">
        <v>245</v>
      </c>
      <c r="H66" s="14">
        <v>214.095</v>
      </c>
      <c r="I66" s="14">
        <v>221.552</v>
      </c>
      <c r="J66" s="14">
        <v>226.829</v>
      </c>
      <c r="K66" s="14">
        <v>208.454</v>
      </c>
      <c r="L66" s="14">
        <v>189.216</v>
      </c>
      <c r="M66" s="14">
        <v>221.092</v>
      </c>
      <c r="N66" s="14">
        <v>237.554</v>
      </c>
      <c r="O66" s="14">
        <v>243.072</v>
      </c>
      <c r="P66" s="14">
        <v>217</v>
      </c>
      <c r="Q66" s="14">
        <v>219</v>
      </c>
      <c r="R66" s="14">
        <v>234</v>
      </c>
      <c r="S66" s="14">
        <v>269.288</v>
      </c>
      <c r="T66" s="14">
        <v>291.806</v>
      </c>
      <c r="U66" s="14">
        <v>299.687</v>
      </c>
      <c r="V66" s="14">
        <v>302.354</v>
      </c>
      <c r="W66" s="15">
        <v>289.037</v>
      </c>
    </row>
    <row r="67" spans="1:23" ht="15">
      <c r="A67" s="4" t="s">
        <v>6</v>
      </c>
      <c r="B67" s="50">
        <v>138</v>
      </c>
      <c r="C67" s="14">
        <v>260</v>
      </c>
      <c r="D67" s="14">
        <v>120</v>
      </c>
      <c r="E67" s="14">
        <v>113.2</v>
      </c>
      <c r="F67" s="14">
        <v>150.4</v>
      </c>
      <c r="G67" s="14">
        <v>149.2</v>
      </c>
      <c r="H67" s="14">
        <v>147.8</v>
      </c>
      <c r="I67" s="14">
        <v>148.6</v>
      </c>
      <c r="J67" s="14">
        <v>131.5</v>
      </c>
      <c r="K67" s="14">
        <v>117.6</v>
      </c>
      <c r="L67" s="14">
        <v>100.5</v>
      </c>
      <c r="M67" s="14">
        <v>104.7</v>
      </c>
      <c r="N67" s="14">
        <v>110.4</v>
      </c>
      <c r="O67" s="14">
        <v>92.5</v>
      </c>
      <c r="P67" s="14">
        <v>82</v>
      </c>
      <c r="Q67" s="14">
        <v>121</v>
      </c>
      <c r="R67" s="14">
        <v>108</v>
      </c>
      <c r="S67" s="14">
        <v>101.1</v>
      </c>
      <c r="T67" s="14">
        <v>95.9</v>
      </c>
      <c r="U67" s="14">
        <v>88.4</v>
      </c>
      <c r="V67" s="14">
        <v>87.2</v>
      </c>
      <c r="W67" s="15">
        <v>96.8</v>
      </c>
    </row>
    <row r="68" spans="1:23" ht="15">
      <c r="A68" s="4" t="s">
        <v>66</v>
      </c>
      <c r="B68" s="50">
        <v>65</v>
      </c>
      <c r="C68" s="14">
        <v>18.5</v>
      </c>
      <c r="D68" s="14">
        <v>46.2</v>
      </c>
      <c r="E68" s="14">
        <v>38</v>
      </c>
      <c r="F68" s="14">
        <v>40.8</v>
      </c>
      <c r="G68" s="14">
        <v>39.8</v>
      </c>
      <c r="H68" s="14">
        <v>58.3</v>
      </c>
      <c r="I68" s="14">
        <v>61.9</v>
      </c>
      <c r="J68" s="14">
        <v>55.4</v>
      </c>
      <c r="K68" s="14">
        <v>64.2</v>
      </c>
      <c r="L68" s="14">
        <v>59.8</v>
      </c>
      <c r="M68" s="14">
        <v>69.3</v>
      </c>
      <c r="N68" s="14">
        <v>71.2</v>
      </c>
      <c r="O68" s="14">
        <v>0</v>
      </c>
      <c r="P68" s="14">
        <v>57</v>
      </c>
      <c r="Q68" s="14">
        <v>30</v>
      </c>
      <c r="R68" s="14">
        <v>41.9</v>
      </c>
      <c r="S68" s="14">
        <v>39.8</v>
      </c>
      <c r="T68" s="14">
        <v>29</v>
      </c>
      <c r="U68" s="14">
        <v>25.8</v>
      </c>
      <c r="V68" s="14">
        <v>25.3</v>
      </c>
      <c r="W68" s="15">
        <v>23.6</v>
      </c>
    </row>
    <row r="69" spans="1:23" ht="15">
      <c r="A69" s="4" t="s">
        <v>76</v>
      </c>
      <c r="B69" s="50">
        <v>17.575</v>
      </c>
      <c r="C69" s="14">
        <v>31.789</v>
      </c>
      <c r="D69" s="14">
        <v>40.6</v>
      </c>
      <c r="E69" s="14">
        <v>43</v>
      </c>
      <c r="F69" s="14">
        <v>43.6</v>
      </c>
      <c r="G69" s="14">
        <v>41.1</v>
      </c>
      <c r="H69" s="14">
        <v>42</v>
      </c>
      <c r="I69" s="14">
        <v>43.6</v>
      </c>
      <c r="J69" s="14">
        <v>43.4</v>
      </c>
      <c r="K69" s="14">
        <v>45.2</v>
      </c>
      <c r="L69" s="14">
        <v>43.64</v>
      </c>
      <c r="M69" s="14">
        <v>41.525</v>
      </c>
      <c r="N69" s="14">
        <v>45.743</v>
      </c>
      <c r="O69" s="14">
        <v>45.4</v>
      </c>
      <c r="P69" s="14">
        <v>45</v>
      </c>
      <c r="Q69" s="14">
        <v>45</v>
      </c>
      <c r="R69" s="14">
        <v>45.4</v>
      </c>
      <c r="S69" s="14">
        <v>45.941</v>
      </c>
      <c r="T69" s="14">
        <v>48.686</v>
      </c>
      <c r="U69" s="14">
        <v>50.679</v>
      </c>
      <c r="V69" s="14">
        <v>52.73</v>
      </c>
      <c r="W69" s="15">
        <v>53.257</v>
      </c>
    </row>
    <row r="70" spans="1:23" ht="15">
      <c r="A70" s="4" t="s">
        <v>17</v>
      </c>
      <c r="B70" s="50">
        <v>6.409</v>
      </c>
      <c r="C70" s="14">
        <v>17.227</v>
      </c>
      <c r="D70" s="14">
        <v>10.871</v>
      </c>
      <c r="E70" s="14">
        <v>14.264</v>
      </c>
      <c r="F70" s="14">
        <v>22.954</v>
      </c>
      <c r="G70" s="14">
        <v>21.682</v>
      </c>
      <c r="H70" s="14">
        <v>25.607</v>
      </c>
      <c r="I70" s="14">
        <v>28.162</v>
      </c>
      <c r="J70" s="14">
        <v>30.534</v>
      </c>
      <c r="K70" s="14">
        <v>32.631</v>
      </c>
      <c r="L70" s="14">
        <v>26.351</v>
      </c>
      <c r="M70" s="14">
        <v>28.798</v>
      </c>
      <c r="N70" s="14">
        <v>29.447</v>
      </c>
      <c r="O70" s="14">
        <v>30.817</v>
      </c>
      <c r="P70" s="14">
        <v>30</v>
      </c>
      <c r="Q70" s="14">
        <v>29</v>
      </c>
      <c r="R70" s="14">
        <v>32.2</v>
      </c>
      <c r="S70" s="14">
        <v>27.2</v>
      </c>
      <c r="T70" s="14">
        <v>29.4</v>
      </c>
      <c r="U70" s="14">
        <v>31.9</v>
      </c>
      <c r="V70" s="14">
        <v>33.6</v>
      </c>
      <c r="W70" s="15">
        <v>38.3</v>
      </c>
    </row>
    <row r="71" spans="1:23" ht="15">
      <c r="A71" s="4" t="s">
        <v>68</v>
      </c>
      <c r="B71" s="50">
        <v>0</v>
      </c>
      <c r="C71" s="14">
        <v>11.8</v>
      </c>
      <c r="D71" s="14">
        <v>19.4</v>
      </c>
      <c r="E71" s="14">
        <v>21</v>
      </c>
      <c r="F71" s="14">
        <v>21.9</v>
      </c>
      <c r="G71" s="14">
        <v>22.8</v>
      </c>
      <c r="H71" s="14">
        <v>24.2</v>
      </c>
      <c r="I71" s="14">
        <v>24.1</v>
      </c>
      <c r="J71" s="14">
        <v>24.6</v>
      </c>
      <c r="K71" s="14">
        <v>25.8</v>
      </c>
      <c r="L71" s="14">
        <v>25.8</v>
      </c>
      <c r="M71" s="14">
        <v>25.8</v>
      </c>
      <c r="N71" s="14">
        <v>26.4</v>
      </c>
      <c r="O71" s="14">
        <v>27.4</v>
      </c>
      <c r="P71" s="14">
        <v>28</v>
      </c>
      <c r="Q71" s="14">
        <v>27</v>
      </c>
      <c r="R71" s="14">
        <v>24.6</v>
      </c>
      <c r="S71" s="14">
        <v>29.7</v>
      </c>
      <c r="T71" s="14">
        <v>32.2</v>
      </c>
      <c r="U71" s="14">
        <v>33.4</v>
      </c>
      <c r="V71" s="14">
        <v>34</v>
      </c>
      <c r="W71" s="15">
        <v>33.2</v>
      </c>
    </row>
    <row r="72" spans="1:23" ht="15">
      <c r="A72" s="4" t="s">
        <v>83</v>
      </c>
      <c r="B72" s="50">
        <v>4.631</v>
      </c>
      <c r="C72" s="14">
        <v>10.498</v>
      </c>
      <c r="D72" s="14">
        <v>29.165</v>
      </c>
      <c r="E72" s="14">
        <v>27.127</v>
      </c>
      <c r="F72" s="14">
        <v>26.816</v>
      </c>
      <c r="G72" s="14">
        <v>27.075</v>
      </c>
      <c r="H72" s="14">
        <v>31.154</v>
      </c>
      <c r="I72" s="14">
        <v>21.446</v>
      </c>
      <c r="J72" s="14">
        <v>31.831</v>
      </c>
      <c r="K72" s="14">
        <v>21.384</v>
      </c>
      <c r="L72" s="14">
        <v>24.066</v>
      </c>
      <c r="M72" s="14">
        <v>25.035</v>
      </c>
      <c r="N72" s="14">
        <v>25.001</v>
      </c>
      <c r="O72" s="14">
        <v>26.505</v>
      </c>
      <c r="P72" s="14">
        <v>27</v>
      </c>
      <c r="Q72" s="14">
        <v>24</v>
      </c>
      <c r="R72" s="14">
        <v>29.4</v>
      </c>
      <c r="S72" s="14">
        <v>23.404</v>
      </c>
      <c r="T72" s="14">
        <v>21.521</v>
      </c>
      <c r="U72" s="14">
        <v>21.809</v>
      </c>
      <c r="V72" s="14">
        <v>20.885</v>
      </c>
      <c r="W72" s="15">
        <v>23.67</v>
      </c>
    </row>
    <row r="73" spans="1:23" ht="15">
      <c r="A73" s="4" t="s">
        <v>85</v>
      </c>
      <c r="B73" s="50">
        <v>18.18</v>
      </c>
      <c r="C73" s="14">
        <v>18.572</v>
      </c>
      <c r="D73" s="14">
        <v>8.403</v>
      </c>
      <c r="E73" s="14">
        <v>8.39</v>
      </c>
      <c r="F73" s="14">
        <v>9.566</v>
      </c>
      <c r="G73" s="14">
        <v>9.762</v>
      </c>
      <c r="H73" s="14">
        <v>14.379</v>
      </c>
      <c r="I73" s="14">
        <v>15.123</v>
      </c>
      <c r="J73" s="14">
        <v>11.237</v>
      </c>
      <c r="K73" s="14">
        <v>10.361</v>
      </c>
      <c r="L73" s="14">
        <v>10.333</v>
      </c>
      <c r="M73" s="14">
        <v>10.679</v>
      </c>
      <c r="N73" s="14">
        <v>15.655</v>
      </c>
      <c r="O73" s="14">
        <v>7.594</v>
      </c>
      <c r="P73" s="14">
        <v>8</v>
      </c>
      <c r="Q73" s="14">
        <v>4</v>
      </c>
      <c r="R73" s="14">
        <v>4.2</v>
      </c>
      <c r="S73" s="14">
        <v>6.023</v>
      </c>
      <c r="T73" s="14">
        <v>6.697</v>
      </c>
      <c r="U73" s="14">
        <v>8.049</v>
      </c>
      <c r="V73" s="14">
        <v>10.462</v>
      </c>
      <c r="W73" s="15">
        <v>7.687</v>
      </c>
    </row>
    <row r="74" spans="1:23" ht="15">
      <c r="A74" s="4" t="s">
        <v>86</v>
      </c>
      <c r="B74" s="50">
        <v>3.496</v>
      </c>
      <c r="C74" s="14">
        <v>7.687</v>
      </c>
      <c r="D74" s="14">
        <v>11.156</v>
      </c>
      <c r="E74" s="14">
        <v>11.677</v>
      </c>
      <c r="F74" s="14">
        <v>14.736</v>
      </c>
      <c r="G74" s="14">
        <v>14.505</v>
      </c>
      <c r="H74" s="14">
        <v>15.052</v>
      </c>
      <c r="I74" s="14">
        <v>16.244</v>
      </c>
      <c r="J74" s="14">
        <v>15.05</v>
      </c>
      <c r="K74" s="14">
        <v>15.096</v>
      </c>
      <c r="L74" s="14">
        <v>13.979</v>
      </c>
      <c r="M74" s="14">
        <v>13.979</v>
      </c>
      <c r="N74" s="14">
        <v>13.979</v>
      </c>
      <c r="O74" s="14">
        <v>22.954</v>
      </c>
      <c r="P74" s="14">
        <v>28</v>
      </c>
      <c r="Q74" s="14">
        <v>27</v>
      </c>
      <c r="R74" s="14">
        <v>15.6</v>
      </c>
      <c r="S74" s="14">
        <v>6.149</v>
      </c>
      <c r="T74" s="14">
        <v>13.097</v>
      </c>
      <c r="U74" s="14">
        <v>13.423</v>
      </c>
      <c r="V74" s="14">
        <v>20.511</v>
      </c>
      <c r="W74" s="15">
        <v>21.33</v>
      </c>
    </row>
    <row r="75" spans="1:23" ht="15">
      <c r="A75" s="4" t="s">
        <v>13</v>
      </c>
      <c r="B75" s="50">
        <v>17.565</v>
      </c>
      <c r="C75" s="14">
        <v>6.3</v>
      </c>
      <c r="D75" s="14">
        <v>7.5</v>
      </c>
      <c r="E75" s="14">
        <v>10.8</v>
      </c>
      <c r="F75" s="14">
        <v>9.2</v>
      </c>
      <c r="G75" s="14">
        <v>5.7</v>
      </c>
      <c r="H75" s="14">
        <v>10</v>
      </c>
      <c r="I75" s="14">
        <v>10.1</v>
      </c>
      <c r="J75" s="14">
        <v>8.9</v>
      </c>
      <c r="K75" s="14">
        <v>8.1</v>
      </c>
      <c r="L75" s="14">
        <v>9.6</v>
      </c>
      <c r="M75" s="14">
        <v>10.4</v>
      </c>
      <c r="N75" s="14">
        <v>11.1</v>
      </c>
      <c r="O75" s="14">
        <v>14.3</v>
      </c>
      <c r="P75" s="14">
        <v>14</v>
      </c>
      <c r="Q75" s="14">
        <v>13</v>
      </c>
      <c r="R75" s="14">
        <v>16.8</v>
      </c>
      <c r="S75" s="14">
        <v>21.6</v>
      </c>
      <c r="T75" s="14">
        <v>19.7</v>
      </c>
      <c r="U75" s="14">
        <v>22.9</v>
      </c>
      <c r="V75" s="14">
        <v>25.7</v>
      </c>
      <c r="W75" s="15">
        <v>27.7</v>
      </c>
    </row>
    <row r="76" spans="1:23" ht="15.75" thickBot="1">
      <c r="A76" s="4" t="s">
        <v>14</v>
      </c>
      <c r="B76" s="52">
        <v>97.213</v>
      </c>
      <c r="C76" s="51">
        <v>128.251</v>
      </c>
      <c r="D76" s="51">
        <v>138.667</v>
      </c>
      <c r="E76" s="51">
        <v>138.487</v>
      </c>
      <c r="F76" s="51">
        <v>129.017</v>
      </c>
      <c r="G76" s="51">
        <v>131.944</v>
      </c>
      <c r="H76" s="51">
        <v>142.966</v>
      </c>
      <c r="I76" s="51">
        <v>150.389</v>
      </c>
      <c r="J76" s="51">
        <v>143.607</v>
      </c>
      <c r="K76" s="51">
        <v>143.589</v>
      </c>
      <c r="L76" s="51">
        <v>139.438</v>
      </c>
      <c r="M76" s="51">
        <v>132.295</v>
      </c>
      <c r="N76" s="51">
        <v>133.625</v>
      </c>
      <c r="O76" s="51">
        <v>181.424</v>
      </c>
      <c r="P76" s="51">
        <v>400</v>
      </c>
      <c r="Q76" s="51">
        <v>234</v>
      </c>
      <c r="R76" s="51">
        <v>763.9</v>
      </c>
      <c r="S76" s="51">
        <f>S77-753</f>
        <v>250.83500000000004</v>
      </c>
      <c r="T76" s="51">
        <f>T77-771</f>
        <v>293.7829999999999</v>
      </c>
      <c r="U76" s="51">
        <f>U77-768</f>
        <v>284.78600000000006</v>
      </c>
      <c r="V76" s="51">
        <f>V77-775</f>
        <v>271.98900000000003</v>
      </c>
      <c r="W76" s="56">
        <f>W77-769</f>
        <v>265.0730000000001</v>
      </c>
    </row>
    <row r="77" spans="1:23" ht="15.75" thickBot="1">
      <c r="A77" s="2" t="s">
        <v>15</v>
      </c>
      <c r="B77" s="35">
        <v>538.682</v>
      </c>
      <c r="C77" s="16">
        <v>738.065</v>
      </c>
      <c r="D77" s="16">
        <v>738.065</v>
      </c>
      <c r="E77" s="16">
        <v>776.46</v>
      </c>
      <c r="F77" s="16">
        <v>862.05</v>
      </c>
      <c r="G77" s="16">
        <v>890.538</v>
      </c>
      <c r="H77" s="16">
        <v>922.463</v>
      </c>
      <c r="I77" s="16">
        <v>924.576</v>
      </c>
      <c r="J77" s="16">
        <v>975.168</v>
      </c>
      <c r="K77" s="16">
        <v>978.205</v>
      </c>
      <c r="L77" s="16">
        <v>955.433</v>
      </c>
      <c r="M77" s="16">
        <v>1001.373</v>
      </c>
      <c r="N77" s="16">
        <v>977.212</v>
      </c>
      <c r="O77" s="16">
        <v>1017.125</v>
      </c>
      <c r="P77" s="16">
        <v>1277</v>
      </c>
      <c r="Q77" s="16">
        <v>1101</v>
      </c>
      <c r="R77" s="16">
        <v>1634</v>
      </c>
      <c r="S77" s="16">
        <v>1003.835</v>
      </c>
      <c r="T77" s="16">
        <v>1064.783</v>
      </c>
      <c r="U77" s="16">
        <v>1052.786</v>
      </c>
      <c r="V77" s="16">
        <v>1046.989</v>
      </c>
      <c r="W77" s="17">
        <v>1034.073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5"/>
  <sheetViews>
    <sheetView zoomScale="70" zoomScaleNormal="70" zoomScalePageLayoutView="0" workbookViewId="0" topLeftCell="A37">
      <pane xSplit="1" topLeftCell="F1" activePane="topRight" state="frozen"/>
      <selection pane="topLeft" activeCell="A1" sqref="A1"/>
      <selection pane="topRight" activeCell="Y63" sqref="Y63"/>
    </sheetView>
  </sheetViews>
  <sheetFormatPr defaultColWidth="11.421875" defaultRowHeight="15"/>
  <cols>
    <col min="1" max="1" width="23.28125" style="0" customWidth="1"/>
    <col min="4" max="4" width="12.421875" style="0" bestFit="1" customWidth="1"/>
    <col min="7" max="8" width="12.00390625" style="0" bestFit="1" customWidth="1"/>
    <col min="9" max="9" width="12.421875" style="0" bestFit="1" customWidth="1"/>
    <col min="11" max="17" width="12.421875" style="0" bestFit="1" customWidth="1"/>
    <col min="18" max="19" width="13.57421875" style="0" bestFit="1" customWidth="1"/>
    <col min="20" max="20" width="12.421875" style="0" bestFit="1" customWidth="1"/>
    <col min="21" max="21" width="12.00390625" style="0" bestFit="1" customWidth="1"/>
    <col min="22" max="24" width="12.421875" style="0" bestFit="1" customWidth="1"/>
  </cols>
  <sheetData>
    <row r="1" ht="15">
      <c r="A1" s="6" t="s">
        <v>88</v>
      </c>
    </row>
    <row r="2" ht="15">
      <c r="A2" s="6" t="s">
        <v>89</v>
      </c>
    </row>
    <row r="3" ht="15">
      <c r="A3" s="6"/>
    </row>
    <row r="4" ht="15.75" thickBot="1">
      <c r="A4" s="6" t="s">
        <v>90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7</v>
      </c>
      <c r="B6" s="53">
        <v>1514.959</v>
      </c>
      <c r="C6" s="54">
        <v>1992.207</v>
      </c>
      <c r="D6" s="54">
        <v>12720.85</v>
      </c>
      <c r="E6" s="54">
        <v>16381.83</v>
      </c>
      <c r="F6" s="54">
        <v>13848.48</v>
      </c>
      <c r="G6" s="54">
        <v>23194.55</v>
      </c>
      <c r="H6" s="54">
        <v>22255.48</v>
      </c>
      <c r="I6" s="54">
        <v>29036.04</v>
      </c>
      <c r="J6" s="54">
        <v>30655.25</v>
      </c>
      <c r="K6" s="54">
        <v>33150.41</v>
      </c>
      <c r="L6" s="54">
        <v>39531</v>
      </c>
      <c r="M6" s="54">
        <v>44917.76</v>
      </c>
      <c r="N6" s="54">
        <v>57005.718</v>
      </c>
      <c r="O6" s="54">
        <v>52453</v>
      </c>
      <c r="P6" s="54">
        <v>58382</v>
      </c>
      <c r="Q6" s="54">
        <v>63377</v>
      </c>
      <c r="R6" s="54">
        <v>71403.051</v>
      </c>
      <c r="S6" s="54">
        <v>81689.724</v>
      </c>
      <c r="T6" s="54">
        <v>83913.29</v>
      </c>
      <c r="U6" s="54">
        <v>95534.221</v>
      </c>
      <c r="V6" s="54">
        <v>90691.704</v>
      </c>
      <c r="W6" s="54">
        <v>91288.145</v>
      </c>
      <c r="X6" s="55">
        <v>102944.702</v>
      </c>
    </row>
    <row r="7" spans="1:24" ht="15">
      <c r="A7" s="4" t="s">
        <v>76</v>
      </c>
      <c r="B7" s="50">
        <v>4400.61</v>
      </c>
      <c r="C7" s="14">
        <v>4681.38</v>
      </c>
      <c r="D7" s="14">
        <v>4829.38</v>
      </c>
      <c r="E7" s="14">
        <v>4831.95</v>
      </c>
      <c r="F7" s="14">
        <v>5038.94</v>
      </c>
      <c r="G7" s="14">
        <v>5172.52</v>
      </c>
      <c r="H7" s="14">
        <v>4407.1</v>
      </c>
      <c r="I7" s="14">
        <v>4180.63</v>
      </c>
      <c r="J7" s="14">
        <v>4041.88</v>
      </c>
      <c r="K7" s="14">
        <v>4160.72</v>
      </c>
      <c r="L7" s="14">
        <v>3711.04</v>
      </c>
      <c r="M7" s="14">
        <v>3455.63</v>
      </c>
      <c r="N7" s="14">
        <v>3455.633</v>
      </c>
      <c r="O7" s="14">
        <v>2831</v>
      </c>
      <c r="P7" s="14">
        <v>2727</v>
      </c>
      <c r="Q7" s="14">
        <v>2761</v>
      </c>
      <c r="R7" s="14">
        <v>2827.681</v>
      </c>
      <c r="S7" s="14">
        <v>3242.619</v>
      </c>
      <c r="T7" s="14">
        <v>3131.642</v>
      </c>
      <c r="U7" s="14">
        <v>3218.411</v>
      </c>
      <c r="V7" s="14">
        <v>3236.433</v>
      </c>
      <c r="W7" s="14">
        <v>3392.155</v>
      </c>
      <c r="X7" s="15">
        <v>3163.364</v>
      </c>
    </row>
    <row r="8" spans="1:24" ht="15">
      <c r="A8" s="4" t="s">
        <v>13</v>
      </c>
      <c r="B8" s="50">
        <v>521.552</v>
      </c>
      <c r="C8" s="14">
        <v>897.021</v>
      </c>
      <c r="D8" s="14">
        <v>3984.89</v>
      </c>
      <c r="E8" s="14">
        <v>4479.68</v>
      </c>
      <c r="F8" s="14">
        <v>4382.51</v>
      </c>
      <c r="G8" s="14">
        <v>4175.88</v>
      </c>
      <c r="H8" s="14">
        <v>3539.02</v>
      </c>
      <c r="I8" s="14">
        <v>3714.01</v>
      </c>
      <c r="J8" s="14">
        <v>3765.61</v>
      </c>
      <c r="K8" s="14">
        <v>3610.9</v>
      </c>
      <c r="L8" s="14">
        <v>3507.2</v>
      </c>
      <c r="M8" s="14">
        <v>3425.92</v>
      </c>
      <c r="N8" s="14">
        <v>3772.163</v>
      </c>
      <c r="O8" s="14">
        <v>3340</v>
      </c>
      <c r="P8" s="14">
        <v>3477</v>
      </c>
      <c r="Q8" s="14">
        <v>3612</v>
      </c>
      <c r="R8" s="14">
        <v>3891.859</v>
      </c>
      <c r="S8" s="14">
        <v>3890.229</v>
      </c>
      <c r="T8" s="14">
        <v>4038.864</v>
      </c>
      <c r="U8" s="14">
        <v>4341.346</v>
      </c>
      <c r="V8" s="14">
        <v>5175.784</v>
      </c>
      <c r="W8" s="14">
        <v>4851.03</v>
      </c>
      <c r="X8" s="15">
        <v>3900.201</v>
      </c>
    </row>
    <row r="9" spans="1:24" ht="15">
      <c r="A9" s="4" t="s">
        <v>42</v>
      </c>
      <c r="B9" s="50">
        <v>3935.44</v>
      </c>
      <c r="C9" s="14">
        <v>2717.6</v>
      </c>
      <c r="D9" s="14">
        <v>3840.42</v>
      </c>
      <c r="E9" s="14">
        <v>4574.08</v>
      </c>
      <c r="F9" s="14">
        <v>4345.73</v>
      </c>
      <c r="G9" s="14">
        <v>4515.53</v>
      </c>
      <c r="H9" s="14">
        <v>3719.24</v>
      </c>
      <c r="I9" s="14">
        <v>3884.47</v>
      </c>
      <c r="J9" s="14">
        <v>3516.43</v>
      </c>
      <c r="K9" s="14">
        <v>3692.75</v>
      </c>
      <c r="L9" s="14">
        <v>3484.86</v>
      </c>
      <c r="M9" s="14">
        <v>3165.42</v>
      </c>
      <c r="N9" s="14">
        <v>3383.117</v>
      </c>
      <c r="O9" s="14">
        <v>3190</v>
      </c>
      <c r="P9" s="14">
        <v>3447</v>
      </c>
      <c r="Q9" s="14">
        <v>3616</v>
      </c>
      <c r="R9" s="14">
        <v>3712.884</v>
      </c>
      <c r="S9" s="14">
        <v>3786.53</v>
      </c>
      <c r="T9" s="14">
        <v>3142.407</v>
      </c>
      <c r="U9" s="14">
        <v>3019.322</v>
      </c>
      <c r="V9" s="14">
        <v>3647.811</v>
      </c>
      <c r="W9" s="14">
        <v>3665.88</v>
      </c>
      <c r="X9" s="15">
        <v>3866.984</v>
      </c>
    </row>
    <row r="10" spans="1:24" ht="15">
      <c r="A10" s="4" t="s">
        <v>46</v>
      </c>
      <c r="B10" s="50">
        <v>3495.08</v>
      </c>
      <c r="C10" s="14">
        <v>4121.51</v>
      </c>
      <c r="D10" s="14">
        <v>5381.49</v>
      </c>
      <c r="E10" s="14">
        <v>6235.79</v>
      </c>
      <c r="F10" s="14">
        <v>5601.6</v>
      </c>
      <c r="G10" s="14">
        <v>5444.75</v>
      </c>
      <c r="H10" s="14">
        <v>4781.11</v>
      </c>
      <c r="I10" s="14">
        <v>4870.19</v>
      </c>
      <c r="J10" s="14">
        <v>4452.82</v>
      </c>
      <c r="K10" s="14">
        <v>4191.36</v>
      </c>
      <c r="L10" s="14">
        <v>4013.27</v>
      </c>
      <c r="M10" s="14">
        <v>3048.21</v>
      </c>
      <c r="N10" s="14">
        <v>3553.436</v>
      </c>
      <c r="O10" s="14">
        <v>3049</v>
      </c>
      <c r="P10" s="14">
        <v>2822</v>
      </c>
      <c r="Q10" s="14">
        <v>3309</v>
      </c>
      <c r="R10" s="14">
        <v>2919.851</v>
      </c>
      <c r="S10" s="14">
        <v>3467.038</v>
      </c>
      <c r="T10" s="14">
        <v>4367.672</v>
      </c>
      <c r="U10" s="14">
        <v>3846.729</v>
      </c>
      <c r="V10" s="14">
        <v>4279.539</v>
      </c>
      <c r="W10" s="14">
        <v>4113.421</v>
      </c>
      <c r="X10" s="15">
        <v>4536.766</v>
      </c>
    </row>
    <row r="11" spans="1:24" ht="15">
      <c r="A11" s="4" t="s">
        <v>36</v>
      </c>
      <c r="B11" s="50">
        <v>3213.61</v>
      </c>
      <c r="C11" s="14">
        <v>2616.67</v>
      </c>
      <c r="D11" s="14">
        <v>2650.78</v>
      </c>
      <c r="E11" s="14">
        <v>3228.07</v>
      </c>
      <c r="F11" s="14">
        <v>3352.3</v>
      </c>
      <c r="G11" s="14">
        <v>3101.32</v>
      </c>
      <c r="H11" s="14">
        <v>2462.42</v>
      </c>
      <c r="I11" s="14">
        <v>2574.8</v>
      </c>
      <c r="J11" s="14">
        <v>2152.97</v>
      </c>
      <c r="K11" s="14">
        <v>2728.68</v>
      </c>
      <c r="L11" s="14">
        <v>3275.29</v>
      </c>
      <c r="M11" s="14">
        <v>2933.5</v>
      </c>
      <c r="N11" s="14">
        <v>3127.079</v>
      </c>
      <c r="O11" s="14">
        <v>3177</v>
      </c>
      <c r="P11" s="14">
        <v>3313</v>
      </c>
      <c r="Q11" s="14">
        <v>3393</v>
      </c>
      <c r="R11" s="14">
        <v>3462.678</v>
      </c>
      <c r="S11" s="14">
        <v>3575.794</v>
      </c>
      <c r="T11" s="14">
        <v>3233.552</v>
      </c>
      <c r="U11" s="14">
        <v>3396.009</v>
      </c>
      <c r="V11" s="14">
        <v>3397.812</v>
      </c>
      <c r="W11" s="14">
        <v>3323.467</v>
      </c>
      <c r="X11" s="15">
        <v>3336.028</v>
      </c>
    </row>
    <row r="12" spans="1:24" ht="15">
      <c r="A12" s="4" t="s">
        <v>91</v>
      </c>
      <c r="B12" s="50">
        <v>15.297</v>
      </c>
      <c r="C12" s="14">
        <v>0.016</v>
      </c>
      <c r="D12" s="14">
        <v>1320.4</v>
      </c>
      <c r="E12" s="14">
        <v>1363.22</v>
      </c>
      <c r="F12" s="14">
        <v>1528.56</v>
      </c>
      <c r="G12" s="14">
        <v>1689.65</v>
      </c>
      <c r="H12" s="14">
        <v>1435.8</v>
      </c>
      <c r="I12" s="14">
        <v>1607.78</v>
      </c>
      <c r="J12" s="14">
        <v>1395.24</v>
      </c>
      <c r="K12" s="14">
        <v>1540.84</v>
      </c>
      <c r="L12" s="14">
        <v>1723.27</v>
      </c>
      <c r="M12" s="14">
        <v>1534.55</v>
      </c>
      <c r="N12" s="14">
        <v>1818.705</v>
      </c>
      <c r="O12" s="14">
        <v>1994</v>
      </c>
      <c r="P12" s="14">
        <v>2119</v>
      </c>
      <c r="Q12" s="14">
        <v>1678</v>
      </c>
      <c r="R12" s="14">
        <v>1898.295</v>
      </c>
      <c r="S12" s="14">
        <v>2557.384</v>
      </c>
      <c r="T12" s="14">
        <v>2957.729</v>
      </c>
      <c r="U12" s="14">
        <v>2744.991</v>
      </c>
      <c r="V12" s="14">
        <v>2722.971</v>
      </c>
      <c r="W12" s="14">
        <v>3209.092</v>
      </c>
      <c r="X12" s="15">
        <v>4044.715</v>
      </c>
    </row>
    <row r="13" spans="1:24" ht="15">
      <c r="A13" s="4" t="s">
        <v>18</v>
      </c>
      <c r="B13" s="50">
        <v>1392.75</v>
      </c>
      <c r="C13" s="14">
        <v>710.626</v>
      </c>
      <c r="D13" s="14">
        <v>731.545</v>
      </c>
      <c r="E13" s="14">
        <v>927.67</v>
      </c>
      <c r="F13" s="14">
        <v>1293.85</v>
      </c>
      <c r="G13" s="14">
        <v>1442.88</v>
      </c>
      <c r="H13" s="14">
        <v>1501.31</v>
      </c>
      <c r="I13" s="14">
        <v>1544.97</v>
      </c>
      <c r="J13" s="14">
        <v>1532.12</v>
      </c>
      <c r="K13" s="14">
        <v>1530.97</v>
      </c>
      <c r="L13" s="14">
        <v>1647.1</v>
      </c>
      <c r="M13" s="14">
        <v>1368.04</v>
      </c>
      <c r="N13" s="14">
        <v>1550.149</v>
      </c>
      <c r="O13" s="14">
        <v>1241</v>
      </c>
      <c r="P13" s="14">
        <v>1207</v>
      </c>
      <c r="Q13" s="14">
        <v>1394</v>
      </c>
      <c r="R13" s="14">
        <v>1387.128</v>
      </c>
      <c r="S13" s="14">
        <v>1009.401</v>
      </c>
      <c r="T13" s="14">
        <v>1455.162</v>
      </c>
      <c r="U13" s="14">
        <v>1431.363</v>
      </c>
      <c r="V13" s="14">
        <v>1653.318</v>
      </c>
      <c r="W13" s="14">
        <v>2049.873</v>
      </c>
      <c r="X13" s="15">
        <v>2211.879</v>
      </c>
    </row>
    <row r="14" spans="1:24" ht="15">
      <c r="A14" s="4" t="s">
        <v>92</v>
      </c>
      <c r="B14" s="50">
        <v>100.878</v>
      </c>
      <c r="C14" s="14">
        <v>541.06</v>
      </c>
      <c r="D14" s="14">
        <v>1277.69</v>
      </c>
      <c r="E14" s="14">
        <v>1136.42</v>
      </c>
      <c r="F14" s="14">
        <v>1365.25</v>
      </c>
      <c r="G14" s="14">
        <v>1192.72</v>
      </c>
      <c r="H14" s="14">
        <v>1117.79</v>
      </c>
      <c r="I14" s="14">
        <v>1086.18</v>
      </c>
      <c r="J14" s="14">
        <v>1132.14</v>
      </c>
      <c r="K14" s="14">
        <v>2240.8</v>
      </c>
      <c r="L14" s="14">
        <v>1173.1</v>
      </c>
      <c r="M14" s="14">
        <v>1314.62</v>
      </c>
      <c r="N14" s="14">
        <v>1740.505</v>
      </c>
      <c r="O14" s="14">
        <v>2089</v>
      </c>
      <c r="P14" s="14">
        <v>1921</v>
      </c>
      <c r="Q14" s="14">
        <v>1785</v>
      </c>
      <c r="R14" s="14">
        <v>1965.811</v>
      </c>
      <c r="S14" s="14">
        <v>2256.932</v>
      </c>
      <c r="T14" s="14">
        <v>2261.803</v>
      </c>
      <c r="U14" s="14">
        <v>2538.074</v>
      </c>
      <c r="V14" s="14">
        <v>2585.809</v>
      </c>
      <c r="W14" s="14">
        <v>2704.825</v>
      </c>
      <c r="X14" s="15">
        <v>2475.288</v>
      </c>
    </row>
    <row r="15" spans="1:24" ht="15">
      <c r="A15" s="4" t="s">
        <v>84</v>
      </c>
      <c r="B15" s="50">
        <v>543.34</v>
      </c>
      <c r="C15" s="14">
        <v>1013.98</v>
      </c>
      <c r="D15" s="14">
        <v>1492.23</v>
      </c>
      <c r="E15" s="14">
        <v>1355.21</v>
      </c>
      <c r="F15" s="14">
        <v>1474.96</v>
      </c>
      <c r="G15" s="14">
        <v>1508.33</v>
      </c>
      <c r="H15" s="14">
        <v>1283.49</v>
      </c>
      <c r="I15" s="14">
        <v>1330.2</v>
      </c>
      <c r="J15" s="14">
        <v>1126.88</v>
      </c>
      <c r="K15" s="14">
        <v>1185.17</v>
      </c>
      <c r="L15" s="14">
        <v>1324.5</v>
      </c>
      <c r="M15" s="14">
        <v>1090.75</v>
      </c>
      <c r="N15" s="14">
        <v>1225.886</v>
      </c>
      <c r="O15" s="14">
        <v>1148</v>
      </c>
      <c r="P15" s="14">
        <v>19</v>
      </c>
      <c r="Q15" s="14">
        <v>15</v>
      </c>
      <c r="R15" s="14">
        <v>1262.882</v>
      </c>
      <c r="S15" s="14">
        <v>1316.219</v>
      </c>
      <c r="T15" s="14">
        <v>1327.137</v>
      </c>
      <c r="U15" s="14">
        <v>1286.321</v>
      </c>
      <c r="V15" s="14">
        <v>1239.796</v>
      </c>
      <c r="W15" s="14">
        <v>1263.899</v>
      </c>
      <c r="X15" s="15">
        <v>1328.146</v>
      </c>
    </row>
    <row r="16" spans="1:24" ht="15.75" thickBot="1">
      <c r="A16" s="4" t="s">
        <v>14</v>
      </c>
      <c r="B16" s="52">
        <v>7903.671</v>
      </c>
      <c r="C16" s="51">
        <v>7037.897</v>
      </c>
      <c r="D16" s="51">
        <v>10252.819</v>
      </c>
      <c r="E16" s="51">
        <v>12853.157</v>
      </c>
      <c r="F16" s="51">
        <v>14566.714</v>
      </c>
      <c r="G16" s="51">
        <v>14359.934</v>
      </c>
      <c r="H16" s="51">
        <v>11908.348</v>
      </c>
      <c r="I16" s="51">
        <v>13040.218</v>
      </c>
      <c r="J16" s="51">
        <v>12748.438</v>
      </c>
      <c r="K16" s="51">
        <v>16184.166</v>
      </c>
      <c r="L16" s="51">
        <v>15256.31</v>
      </c>
      <c r="M16" s="51">
        <v>13445.182</v>
      </c>
      <c r="N16" s="51">
        <v>15028.121</v>
      </c>
      <c r="O16" s="51">
        <v>19633</v>
      </c>
      <c r="P16" s="51">
        <v>17630</v>
      </c>
      <c r="Q16" s="51">
        <v>18069</v>
      </c>
      <c r="R16" s="51">
        <v>21618.564</v>
      </c>
      <c r="S16" s="51">
        <v>24080.158</v>
      </c>
      <c r="T16" s="51">
        <v>23238.305</v>
      </c>
      <c r="U16" s="51">
        <v>26921.158</v>
      </c>
      <c r="V16" s="51">
        <f>V17-118631</f>
        <v>34638.378999999986</v>
      </c>
      <c r="W16" s="51">
        <f>W17-119862</f>
        <v>32839.793999999994</v>
      </c>
      <c r="X16" s="56">
        <f>X17-131808</f>
        <v>35241.15100000001</v>
      </c>
    </row>
    <row r="17" spans="1:24" ht="15.75" thickBot="1">
      <c r="A17" s="2" t="s">
        <v>15</v>
      </c>
      <c r="B17" s="35">
        <v>27037.187</v>
      </c>
      <c r="C17" s="16">
        <v>26329.967</v>
      </c>
      <c r="D17" s="16">
        <v>48482.494</v>
      </c>
      <c r="E17" s="16">
        <v>57367.077</v>
      </c>
      <c r="F17" s="16">
        <v>56798.894</v>
      </c>
      <c r="G17" s="16">
        <v>65798.064</v>
      </c>
      <c r="H17" s="16">
        <v>58411.108</v>
      </c>
      <c r="I17" s="16">
        <v>66869.488</v>
      </c>
      <c r="J17" s="16">
        <v>66519.778</v>
      </c>
      <c r="K17" s="16">
        <v>74216.766</v>
      </c>
      <c r="L17" s="16">
        <v>78646.94</v>
      </c>
      <c r="M17" s="16">
        <v>79699.582</v>
      </c>
      <c r="N17" s="16">
        <v>95660.512</v>
      </c>
      <c r="O17" s="16">
        <v>94145</v>
      </c>
      <c r="P17" s="16">
        <v>97064</v>
      </c>
      <c r="Q17" s="16">
        <v>103009</v>
      </c>
      <c r="R17" s="16">
        <v>116350.684</v>
      </c>
      <c r="S17" s="16">
        <v>130872.028</v>
      </c>
      <c r="T17" s="16">
        <v>133067.56300000002</v>
      </c>
      <c r="U17" s="16">
        <f>SUM(U6:U16)</f>
        <v>148277.945</v>
      </c>
      <c r="V17" s="16">
        <v>153269.379</v>
      </c>
      <c r="W17" s="16">
        <v>152701.794</v>
      </c>
      <c r="X17" s="17">
        <v>167049.151</v>
      </c>
    </row>
    <row r="18" ht="15">
      <c r="A18" s="6"/>
    </row>
    <row r="19" ht="15.75" thickBot="1">
      <c r="A19" s="6" t="s">
        <v>93</v>
      </c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10">
        <v>2020</v>
      </c>
    </row>
    <row r="21" spans="1:24" ht="15">
      <c r="A21" s="4" t="s">
        <v>7</v>
      </c>
      <c r="B21" s="53">
        <v>459079</v>
      </c>
      <c r="C21" s="54">
        <v>511823</v>
      </c>
      <c r="D21" s="54">
        <v>2768042</v>
      </c>
      <c r="E21" s="54">
        <v>3381932</v>
      </c>
      <c r="F21" s="54">
        <v>3018958</v>
      </c>
      <c r="G21" s="54">
        <v>6079247</v>
      </c>
      <c r="H21" s="54">
        <v>7680418</v>
      </c>
      <c r="I21" s="54">
        <v>8485187</v>
      </c>
      <c r="J21" s="54">
        <v>8124131</v>
      </c>
      <c r="K21" s="54">
        <v>12351845</v>
      </c>
      <c r="L21" s="54">
        <v>22980480</v>
      </c>
      <c r="M21" s="54">
        <v>19820020</v>
      </c>
      <c r="N21" s="54">
        <v>26160560</v>
      </c>
      <c r="O21" s="54">
        <v>29726067</v>
      </c>
      <c r="P21" s="54">
        <v>34976647</v>
      </c>
      <c r="Q21" s="54">
        <v>38009436</v>
      </c>
      <c r="R21" s="54">
        <v>40261720</v>
      </c>
      <c r="S21" s="54">
        <v>34790413</v>
      </c>
      <c r="T21" s="54">
        <v>33981149</v>
      </c>
      <c r="U21" s="54">
        <v>39638143</v>
      </c>
      <c r="V21" s="54">
        <v>39164202</v>
      </c>
      <c r="W21" s="54">
        <v>36462495</v>
      </c>
      <c r="X21" s="55">
        <v>40582952</v>
      </c>
    </row>
    <row r="22" spans="1:24" ht="15">
      <c r="A22" s="4" t="s">
        <v>76</v>
      </c>
      <c r="B22" s="50">
        <v>1321290</v>
      </c>
      <c r="C22" s="14">
        <v>1270390</v>
      </c>
      <c r="D22" s="14">
        <v>1224360</v>
      </c>
      <c r="E22" s="14">
        <v>1169670</v>
      </c>
      <c r="F22" s="14">
        <v>1223090</v>
      </c>
      <c r="G22" s="14">
        <v>1517220</v>
      </c>
      <c r="H22" s="14">
        <v>1774620</v>
      </c>
      <c r="I22" s="14">
        <v>1426180</v>
      </c>
      <c r="J22" s="14">
        <v>1282020</v>
      </c>
      <c r="K22" s="14">
        <v>1664360</v>
      </c>
      <c r="L22" s="14">
        <v>2374210</v>
      </c>
      <c r="M22" s="14">
        <v>1718210</v>
      </c>
      <c r="N22" s="14">
        <v>1832225</v>
      </c>
      <c r="O22" s="14">
        <v>1809748</v>
      </c>
      <c r="P22" s="14">
        <v>1811646</v>
      </c>
      <c r="Q22" s="14">
        <v>1884913</v>
      </c>
      <c r="R22" s="14">
        <v>1832804</v>
      </c>
      <c r="S22" s="14">
        <v>1704209</v>
      </c>
      <c r="T22" s="14">
        <v>1527666</v>
      </c>
      <c r="U22" s="14">
        <v>1546292</v>
      </c>
      <c r="V22" s="14">
        <v>1538897</v>
      </c>
      <c r="W22" s="14">
        <v>1535176</v>
      </c>
      <c r="X22" s="15">
        <v>1490784</v>
      </c>
    </row>
    <row r="23" spans="1:24" ht="15">
      <c r="A23" s="4" t="s">
        <v>42</v>
      </c>
      <c r="B23" s="50">
        <v>1124220</v>
      </c>
      <c r="C23" s="14">
        <v>673935</v>
      </c>
      <c r="D23" s="14">
        <v>807069</v>
      </c>
      <c r="E23" s="14">
        <v>918861</v>
      </c>
      <c r="F23" s="14">
        <v>908354</v>
      </c>
      <c r="G23" s="14">
        <v>1162460</v>
      </c>
      <c r="H23" s="14">
        <v>1129570</v>
      </c>
      <c r="I23" s="14">
        <v>1034310</v>
      </c>
      <c r="J23" s="14">
        <v>939915</v>
      </c>
      <c r="K23" s="14">
        <v>1228380</v>
      </c>
      <c r="L23" s="14">
        <v>1853200</v>
      </c>
      <c r="M23" s="14">
        <v>1453720</v>
      </c>
      <c r="N23" s="14">
        <v>1489770</v>
      </c>
      <c r="O23" s="14">
        <v>1719775</v>
      </c>
      <c r="P23" s="14">
        <v>1986305</v>
      </c>
      <c r="Q23" s="14">
        <v>2099782</v>
      </c>
      <c r="R23" s="14">
        <v>1994005</v>
      </c>
      <c r="S23" s="14">
        <v>1591844</v>
      </c>
      <c r="T23" s="14">
        <v>1281503</v>
      </c>
      <c r="U23" s="14">
        <v>1235194</v>
      </c>
      <c r="V23" s="14">
        <v>1483750</v>
      </c>
      <c r="W23" s="14">
        <v>1387856</v>
      </c>
      <c r="X23" s="15">
        <v>1570627</v>
      </c>
    </row>
    <row r="24" spans="1:24" ht="15">
      <c r="A24" s="4" t="s">
        <v>13</v>
      </c>
      <c r="B24" s="50">
        <v>144482</v>
      </c>
      <c r="C24" s="14">
        <v>234890</v>
      </c>
      <c r="D24" s="14">
        <v>784062</v>
      </c>
      <c r="E24" s="14">
        <v>851792</v>
      </c>
      <c r="F24" s="14">
        <v>925391</v>
      </c>
      <c r="G24" s="14">
        <v>1068200</v>
      </c>
      <c r="H24" s="14">
        <v>1107990</v>
      </c>
      <c r="I24" s="14">
        <v>949967</v>
      </c>
      <c r="J24" s="14">
        <v>926093</v>
      </c>
      <c r="K24" s="14">
        <v>1176990</v>
      </c>
      <c r="L24" s="14">
        <v>1800950</v>
      </c>
      <c r="M24" s="14">
        <v>1419120</v>
      </c>
      <c r="N24" s="14">
        <v>1591500</v>
      </c>
      <c r="O24" s="14">
        <v>1762084</v>
      </c>
      <c r="P24" s="14">
        <v>1991824</v>
      </c>
      <c r="Q24" s="14">
        <v>2067132</v>
      </c>
      <c r="R24" s="14">
        <v>2071117</v>
      </c>
      <c r="S24" s="14">
        <v>1574227</v>
      </c>
      <c r="T24" s="14">
        <v>1620224</v>
      </c>
      <c r="U24" s="14">
        <v>1731805</v>
      </c>
      <c r="V24" s="14">
        <v>2001519</v>
      </c>
      <c r="W24" s="14">
        <v>1940412</v>
      </c>
      <c r="X24" s="15">
        <v>1508940</v>
      </c>
    </row>
    <row r="25" spans="1:24" ht="15">
      <c r="A25" s="4" t="s">
        <v>36</v>
      </c>
      <c r="B25" s="50">
        <v>912528</v>
      </c>
      <c r="C25" s="14">
        <v>646123</v>
      </c>
      <c r="D25" s="14">
        <v>543576</v>
      </c>
      <c r="E25" s="14">
        <v>625980</v>
      </c>
      <c r="F25" s="14">
        <v>696387</v>
      </c>
      <c r="G25" s="14">
        <v>787967</v>
      </c>
      <c r="H25" s="14">
        <v>780739</v>
      </c>
      <c r="I25" s="14">
        <v>694018</v>
      </c>
      <c r="J25" s="14">
        <v>555115</v>
      </c>
      <c r="K25" s="14">
        <v>945078</v>
      </c>
      <c r="L25" s="14">
        <v>1711090</v>
      </c>
      <c r="M25" s="14">
        <v>1282520</v>
      </c>
      <c r="N25" s="14">
        <v>1389082</v>
      </c>
      <c r="O25" s="14">
        <v>1758877</v>
      </c>
      <c r="P25" s="14">
        <v>1908936</v>
      </c>
      <c r="Q25" s="14">
        <v>1919023</v>
      </c>
      <c r="R25" s="14">
        <v>1840375</v>
      </c>
      <c r="S25" s="14">
        <v>1461368</v>
      </c>
      <c r="T25" s="14">
        <v>1275299</v>
      </c>
      <c r="U25" s="14">
        <v>1367087</v>
      </c>
      <c r="V25" s="14">
        <v>1344883</v>
      </c>
      <c r="W25" s="14">
        <v>1219996</v>
      </c>
      <c r="X25" s="15">
        <v>1287405</v>
      </c>
    </row>
    <row r="26" spans="1:24" ht="15">
      <c r="A26" s="4" t="s">
        <v>46</v>
      </c>
      <c r="B26" s="50">
        <v>994630</v>
      </c>
      <c r="C26" s="14">
        <v>1016310</v>
      </c>
      <c r="D26" s="14">
        <v>1087650</v>
      </c>
      <c r="E26" s="14">
        <v>1216510</v>
      </c>
      <c r="F26" s="14">
        <v>1163910</v>
      </c>
      <c r="G26" s="14">
        <v>1377890</v>
      </c>
      <c r="H26" s="14">
        <v>1504200</v>
      </c>
      <c r="I26" s="14">
        <v>1207300</v>
      </c>
      <c r="J26" s="14">
        <v>1101580</v>
      </c>
      <c r="K26" s="14">
        <v>1378200</v>
      </c>
      <c r="L26" s="14">
        <v>1969270</v>
      </c>
      <c r="M26" s="14">
        <v>1281870</v>
      </c>
      <c r="N26" s="14">
        <v>1563714</v>
      </c>
      <c r="O26" s="14">
        <v>1626237</v>
      </c>
      <c r="P26" s="14">
        <v>1593719</v>
      </c>
      <c r="Q26" s="14">
        <v>1909265</v>
      </c>
      <c r="R26" s="14">
        <v>1561630</v>
      </c>
      <c r="S26" s="14">
        <v>1424229</v>
      </c>
      <c r="T26" s="14">
        <v>1737184</v>
      </c>
      <c r="U26" s="14">
        <v>1564794</v>
      </c>
      <c r="V26" s="14">
        <v>1717978</v>
      </c>
      <c r="W26" s="14">
        <v>1522782</v>
      </c>
      <c r="X26" s="15">
        <v>1745580</v>
      </c>
    </row>
    <row r="27" spans="1:24" ht="15">
      <c r="A27" s="4" t="s">
        <v>91</v>
      </c>
      <c r="B27" s="50">
        <v>4913</v>
      </c>
      <c r="C27" s="14">
        <v>116</v>
      </c>
      <c r="D27" s="14">
        <v>286935</v>
      </c>
      <c r="E27" s="14">
        <v>278668</v>
      </c>
      <c r="F27" s="14">
        <v>324309</v>
      </c>
      <c r="G27" s="14">
        <v>442007</v>
      </c>
      <c r="H27" s="14">
        <v>471439</v>
      </c>
      <c r="I27" s="14">
        <v>463721</v>
      </c>
      <c r="J27" s="14">
        <v>375851</v>
      </c>
      <c r="K27" s="14">
        <v>559096</v>
      </c>
      <c r="L27" s="14">
        <v>968695</v>
      </c>
      <c r="M27" s="14">
        <v>692033</v>
      </c>
      <c r="N27" s="14">
        <v>813034</v>
      </c>
      <c r="O27" s="14">
        <v>1125776</v>
      </c>
      <c r="P27" s="14">
        <v>1282024</v>
      </c>
      <c r="Q27" s="14">
        <v>1018381</v>
      </c>
      <c r="R27" s="14">
        <v>1076747</v>
      </c>
      <c r="S27" s="14">
        <v>1116853</v>
      </c>
      <c r="T27" s="14">
        <v>1221598</v>
      </c>
      <c r="U27" s="14">
        <v>1165739</v>
      </c>
      <c r="V27" s="14">
        <v>1150288</v>
      </c>
      <c r="W27" s="14">
        <v>1151960</v>
      </c>
      <c r="X27" s="15">
        <v>1602980</v>
      </c>
    </row>
    <row r="28" spans="1:24" ht="15">
      <c r="A28" s="4" t="s">
        <v>20</v>
      </c>
      <c r="B28" s="50">
        <v>749</v>
      </c>
      <c r="C28" s="14">
        <v>4006</v>
      </c>
      <c r="D28" s="14">
        <v>52821</v>
      </c>
      <c r="E28" s="14">
        <v>79258</v>
      </c>
      <c r="F28" s="14">
        <v>71291</v>
      </c>
      <c r="G28" s="14">
        <v>89000</v>
      </c>
      <c r="H28" s="14">
        <v>64507</v>
      </c>
      <c r="I28" s="14">
        <v>193914</v>
      </c>
      <c r="J28" s="14">
        <v>163321</v>
      </c>
      <c r="K28" s="14">
        <v>427606</v>
      </c>
      <c r="L28" s="14">
        <v>450000</v>
      </c>
      <c r="M28" s="14">
        <v>660341</v>
      </c>
      <c r="N28" s="14">
        <v>780762</v>
      </c>
      <c r="O28" s="14">
        <v>936340</v>
      </c>
      <c r="P28" s="14">
        <v>1029300</v>
      </c>
      <c r="Q28" s="14">
        <v>994061</v>
      </c>
      <c r="R28" s="14">
        <v>1001375</v>
      </c>
      <c r="S28" s="14">
        <v>743225</v>
      </c>
      <c r="T28" s="14">
        <v>370500</v>
      </c>
      <c r="U28" s="14">
        <v>863572</v>
      </c>
      <c r="V28" s="14">
        <v>1442500</v>
      </c>
      <c r="W28" s="14">
        <v>1663182</v>
      </c>
      <c r="X28" s="15">
        <v>1600286</v>
      </c>
    </row>
    <row r="29" spans="1:24" ht="15">
      <c r="A29" s="4" t="s">
        <v>92</v>
      </c>
      <c r="B29" s="50">
        <v>33128</v>
      </c>
      <c r="C29" s="14">
        <v>146475</v>
      </c>
      <c r="D29" s="14">
        <v>275481</v>
      </c>
      <c r="E29" s="14">
        <v>239322</v>
      </c>
      <c r="F29" s="14">
        <v>299219</v>
      </c>
      <c r="G29" s="14">
        <v>330497</v>
      </c>
      <c r="H29" s="14">
        <v>418000</v>
      </c>
      <c r="I29" s="14">
        <v>308009</v>
      </c>
      <c r="J29" s="14">
        <v>299578</v>
      </c>
      <c r="K29" s="14">
        <v>479428</v>
      </c>
      <c r="L29" s="14">
        <v>697985</v>
      </c>
      <c r="M29" s="14">
        <v>621281</v>
      </c>
      <c r="N29" s="14">
        <v>840037</v>
      </c>
      <c r="O29" s="14">
        <v>1245963</v>
      </c>
      <c r="P29" s="14">
        <v>1211230</v>
      </c>
      <c r="Q29" s="14">
        <v>1101563</v>
      </c>
      <c r="R29" s="14">
        <v>1176923</v>
      </c>
      <c r="S29" s="14">
        <v>1034367</v>
      </c>
      <c r="T29" s="14">
        <v>959041</v>
      </c>
      <c r="U29" s="14">
        <v>1284606</v>
      </c>
      <c r="V29" s="14">
        <v>1103103</v>
      </c>
      <c r="W29" s="14">
        <v>1064565</v>
      </c>
      <c r="X29" s="15">
        <v>1003422</v>
      </c>
    </row>
    <row r="30" spans="1:24" ht="15">
      <c r="A30" s="4" t="s">
        <v>18</v>
      </c>
      <c r="B30" s="50">
        <v>394155</v>
      </c>
      <c r="C30" s="14">
        <v>199013</v>
      </c>
      <c r="D30" s="14">
        <v>153168</v>
      </c>
      <c r="E30" s="14">
        <v>185130</v>
      </c>
      <c r="F30" s="14">
        <v>269375</v>
      </c>
      <c r="G30" s="14">
        <v>369062</v>
      </c>
      <c r="H30" s="14">
        <v>481238</v>
      </c>
      <c r="I30" s="14">
        <v>420686</v>
      </c>
      <c r="J30" s="14">
        <v>409710</v>
      </c>
      <c r="K30" s="14">
        <v>539145</v>
      </c>
      <c r="L30" s="14">
        <v>871473</v>
      </c>
      <c r="M30" s="14">
        <v>611609</v>
      </c>
      <c r="N30" s="14">
        <v>679324</v>
      </c>
      <c r="O30" s="14">
        <v>646429</v>
      </c>
      <c r="P30" s="14">
        <v>656287</v>
      </c>
      <c r="Q30" s="14">
        <v>812670</v>
      </c>
      <c r="R30" s="14">
        <v>771271</v>
      </c>
      <c r="S30" s="14">
        <v>441179</v>
      </c>
      <c r="T30" s="14">
        <v>593755</v>
      </c>
      <c r="U30" s="14">
        <v>610255</v>
      </c>
      <c r="V30" s="14">
        <v>690138</v>
      </c>
      <c r="W30" s="14">
        <v>770939</v>
      </c>
      <c r="X30" s="15">
        <v>887633</v>
      </c>
    </row>
    <row r="31" spans="1:24" ht="15.75" thickBot="1">
      <c r="A31" s="4" t="s">
        <v>14</v>
      </c>
      <c r="B31" s="52">
        <v>2419788</v>
      </c>
      <c r="C31" s="51">
        <v>2056615</v>
      </c>
      <c r="D31" s="51">
        <v>2509768</v>
      </c>
      <c r="E31" s="51">
        <v>2894551</v>
      </c>
      <c r="F31" s="51">
        <v>3395029</v>
      </c>
      <c r="G31" s="51">
        <v>3988795</v>
      </c>
      <c r="H31" s="51">
        <v>4171593</v>
      </c>
      <c r="I31" s="51">
        <v>3784478</v>
      </c>
      <c r="J31" s="51">
        <v>3673698</v>
      </c>
      <c r="K31" s="51">
        <v>5640075</v>
      </c>
      <c r="L31" s="51">
        <v>8077291</v>
      </c>
      <c r="M31" s="51">
        <v>6432685</v>
      </c>
      <c r="N31" s="51">
        <v>6593028</v>
      </c>
      <c r="O31" s="51">
        <v>9046029</v>
      </c>
      <c r="P31" s="51">
        <v>9553512</v>
      </c>
      <c r="Q31" s="51">
        <v>10020385</v>
      </c>
      <c r="R31" s="51">
        <v>11877562</v>
      </c>
      <c r="S31" s="51">
        <v>10549284</v>
      </c>
      <c r="T31" s="51">
        <v>10391597</v>
      </c>
      <c r="U31" s="51">
        <v>11744649</v>
      </c>
      <c r="V31" s="51">
        <f>(V32-SUM(V21:V30))</f>
        <v>14065197</v>
      </c>
      <c r="W31" s="51">
        <f>(W32-SUM(W21:W30))</f>
        <v>11679390</v>
      </c>
      <c r="X31" s="56">
        <f>(X32-SUM(X21:X30))</f>
        <v>13381059</v>
      </c>
    </row>
    <row r="32" spans="1:24" ht="15.75" thickBot="1">
      <c r="A32" s="2" t="s">
        <v>15</v>
      </c>
      <c r="B32" s="35">
        <v>7808962</v>
      </c>
      <c r="C32" s="16">
        <v>6759696</v>
      </c>
      <c r="D32" s="16">
        <v>10492932</v>
      </c>
      <c r="E32" s="16">
        <v>11841674</v>
      </c>
      <c r="F32" s="16">
        <v>12295313</v>
      </c>
      <c r="G32" s="16">
        <v>17212345</v>
      </c>
      <c r="H32" s="16">
        <v>19584314</v>
      </c>
      <c r="I32" s="16">
        <v>18967770</v>
      </c>
      <c r="J32" s="16">
        <v>17851012</v>
      </c>
      <c r="K32" s="16">
        <v>26390203</v>
      </c>
      <c r="L32" s="16">
        <v>43754644</v>
      </c>
      <c r="M32" s="16">
        <v>35993409</v>
      </c>
      <c r="N32" s="16">
        <v>43733036</v>
      </c>
      <c r="O32" s="16">
        <v>51403325</v>
      </c>
      <c r="P32" s="16">
        <v>58001430</v>
      </c>
      <c r="Q32" s="16">
        <v>61836611</v>
      </c>
      <c r="R32" s="16">
        <v>65465529</v>
      </c>
      <c r="S32" s="16">
        <v>56431198</v>
      </c>
      <c r="T32" s="16">
        <v>54959516</v>
      </c>
      <c r="U32" s="16">
        <f>SUM(U21:U31)</f>
        <v>62752136</v>
      </c>
      <c r="V32" s="16">
        <v>65702455</v>
      </c>
      <c r="W32" s="16">
        <v>60398753</v>
      </c>
      <c r="X32" s="17">
        <v>66661668</v>
      </c>
    </row>
    <row r="33" spans="1:21" ht="15">
      <c r="A33" s="6"/>
      <c r="T33" s="1"/>
      <c r="U33" s="1"/>
    </row>
    <row r="34" spans="1:21" ht="15">
      <c r="A34" s="6" t="s">
        <v>94</v>
      </c>
      <c r="T34" s="1"/>
      <c r="U34" s="1"/>
    </row>
    <row r="35" spans="1:21" ht="15.75" thickBot="1">
      <c r="A35" s="6" t="s">
        <v>95</v>
      </c>
      <c r="T35" s="1"/>
      <c r="U35" s="1"/>
    </row>
    <row r="36" spans="1:24" ht="15.75" thickBot="1">
      <c r="A36" s="2" t="s">
        <v>2</v>
      </c>
      <c r="B36" s="11">
        <v>1980</v>
      </c>
      <c r="C36" s="9">
        <v>1990</v>
      </c>
      <c r="D36" s="9">
        <v>2000</v>
      </c>
      <c r="E36" s="9">
        <v>2001</v>
      </c>
      <c r="F36" s="9">
        <v>2002</v>
      </c>
      <c r="G36" s="9">
        <v>2003</v>
      </c>
      <c r="H36" s="9">
        <v>2004</v>
      </c>
      <c r="I36" s="9">
        <v>2005</v>
      </c>
      <c r="J36" s="9">
        <v>2006</v>
      </c>
      <c r="K36" s="9">
        <v>2007</v>
      </c>
      <c r="L36" s="9">
        <v>2008</v>
      </c>
      <c r="M36" s="9">
        <v>2009</v>
      </c>
      <c r="N36" s="9">
        <v>2010</v>
      </c>
      <c r="O36" s="9">
        <v>2011</v>
      </c>
      <c r="P36" s="9">
        <v>2012</v>
      </c>
      <c r="Q36" s="9">
        <v>2013</v>
      </c>
      <c r="R36" s="9">
        <v>2014</v>
      </c>
      <c r="S36" s="9">
        <v>2015</v>
      </c>
      <c r="T36" s="9">
        <v>2016</v>
      </c>
      <c r="U36" s="9">
        <v>2017</v>
      </c>
      <c r="V36" s="9">
        <v>2018</v>
      </c>
      <c r="W36" s="9">
        <v>2019</v>
      </c>
      <c r="X36" s="10">
        <v>2020</v>
      </c>
    </row>
    <row r="37" spans="1:24" ht="15">
      <c r="A37" s="4" t="s">
        <v>75</v>
      </c>
      <c r="B37" s="53">
        <v>21786.4</v>
      </c>
      <c r="C37" s="54">
        <v>15466.7</v>
      </c>
      <c r="D37" s="54">
        <v>27192.2</v>
      </c>
      <c r="E37" s="54">
        <v>28933.8</v>
      </c>
      <c r="F37" s="54">
        <v>27432.9</v>
      </c>
      <c r="G37" s="54">
        <v>31019.7</v>
      </c>
      <c r="H37" s="54">
        <v>25602.6</v>
      </c>
      <c r="I37" s="54">
        <v>25657.9</v>
      </c>
      <c r="J37" s="54">
        <v>28120</v>
      </c>
      <c r="K37" s="54">
        <v>29840.2</v>
      </c>
      <c r="L37" s="54">
        <v>33995.6</v>
      </c>
      <c r="M37" s="54">
        <v>40505.7</v>
      </c>
      <c r="N37" s="54">
        <v>42350.556</v>
      </c>
      <c r="O37" s="54">
        <v>34311</v>
      </c>
      <c r="P37" s="54">
        <v>43858</v>
      </c>
      <c r="Q37" s="54">
        <v>39175</v>
      </c>
      <c r="R37" s="54">
        <v>49608.142</v>
      </c>
      <c r="S37" s="54">
        <v>48216.37</v>
      </c>
      <c r="T37" s="54">
        <v>57769.822</v>
      </c>
      <c r="U37" s="54">
        <v>55380.025</v>
      </c>
      <c r="V37" s="54">
        <v>46415.333</v>
      </c>
      <c r="W37" s="54">
        <v>52388.397</v>
      </c>
      <c r="X37" s="55">
        <v>64571.021</v>
      </c>
    </row>
    <row r="38" spans="1:24" ht="15">
      <c r="A38" s="4" t="s">
        <v>4</v>
      </c>
      <c r="B38" s="50">
        <v>1548.88</v>
      </c>
      <c r="C38" s="14">
        <v>4076.8</v>
      </c>
      <c r="D38" s="14">
        <v>11517.3</v>
      </c>
      <c r="E38" s="14">
        <v>15675.5</v>
      </c>
      <c r="F38" s="14">
        <v>15970</v>
      </c>
      <c r="G38" s="14">
        <v>19890.5</v>
      </c>
      <c r="H38" s="14">
        <v>19247.7</v>
      </c>
      <c r="I38" s="14">
        <v>22435.1</v>
      </c>
      <c r="J38" s="14">
        <v>24958</v>
      </c>
      <c r="K38" s="14">
        <v>23733.8</v>
      </c>
      <c r="L38" s="14">
        <v>24499.5</v>
      </c>
      <c r="M38" s="14">
        <v>28562.7</v>
      </c>
      <c r="N38" s="14">
        <v>25860.785</v>
      </c>
      <c r="O38" s="14">
        <v>32986</v>
      </c>
      <c r="P38" s="14">
        <v>32468</v>
      </c>
      <c r="Q38" s="14">
        <v>42796</v>
      </c>
      <c r="R38" s="14">
        <v>45692</v>
      </c>
      <c r="S38" s="14">
        <v>54324.238</v>
      </c>
      <c r="T38" s="14">
        <v>51581.875</v>
      </c>
      <c r="U38" s="14">
        <v>68154.559</v>
      </c>
      <c r="V38" s="14">
        <v>83605.198</v>
      </c>
      <c r="W38" s="14">
        <v>74073.074</v>
      </c>
      <c r="X38" s="15">
        <v>82973.413</v>
      </c>
    </row>
    <row r="39" spans="1:24" ht="15">
      <c r="A39" s="4" t="s">
        <v>5</v>
      </c>
      <c r="B39" s="50">
        <v>2699.86</v>
      </c>
      <c r="C39" s="14">
        <v>3214.44</v>
      </c>
      <c r="D39" s="14">
        <v>4122.89</v>
      </c>
      <c r="E39" s="14">
        <v>7364.89</v>
      </c>
      <c r="F39" s="14">
        <v>6163.39</v>
      </c>
      <c r="G39" s="14">
        <v>8709.58</v>
      </c>
      <c r="H39" s="14">
        <v>6519.81</v>
      </c>
      <c r="I39" s="14">
        <v>9962.11</v>
      </c>
      <c r="J39" s="14">
        <v>7872.86</v>
      </c>
      <c r="K39" s="14">
        <v>11842.5</v>
      </c>
      <c r="L39" s="14">
        <v>11733.6</v>
      </c>
      <c r="M39" s="14">
        <v>4291.71</v>
      </c>
      <c r="N39" s="14">
        <v>13616.013</v>
      </c>
      <c r="O39" s="14">
        <v>10820</v>
      </c>
      <c r="P39" s="14">
        <v>6158</v>
      </c>
      <c r="Q39" s="14">
        <v>7782</v>
      </c>
      <c r="R39" s="14">
        <v>7441.734</v>
      </c>
      <c r="S39" s="14">
        <v>11650.221</v>
      </c>
      <c r="T39" s="14">
        <v>8946.958</v>
      </c>
      <c r="U39" s="14">
        <v>7400.92</v>
      </c>
      <c r="V39" s="14">
        <v>3539.907</v>
      </c>
      <c r="W39" s="14">
        <v>10053.802</v>
      </c>
      <c r="X39" s="15">
        <v>6359.764</v>
      </c>
    </row>
    <row r="40" spans="1:24" ht="15">
      <c r="A40" s="4" t="s">
        <v>9</v>
      </c>
      <c r="B40" s="50">
        <v>95.74</v>
      </c>
      <c r="C40" s="14">
        <v>166.225</v>
      </c>
      <c r="D40" s="14">
        <v>770.555</v>
      </c>
      <c r="E40" s="14">
        <v>592.713</v>
      </c>
      <c r="F40" s="14">
        <v>548.64</v>
      </c>
      <c r="G40" s="14">
        <v>873.875</v>
      </c>
      <c r="H40" s="14">
        <v>984.438</v>
      </c>
      <c r="I40" s="14">
        <v>1180.68</v>
      </c>
      <c r="J40" s="14">
        <v>1469.51</v>
      </c>
      <c r="K40" s="14">
        <v>1868.33</v>
      </c>
      <c r="L40" s="14">
        <v>1850.57</v>
      </c>
      <c r="M40" s="14">
        <v>2279.07</v>
      </c>
      <c r="N40" s="14">
        <v>2775.969</v>
      </c>
      <c r="O40" s="14">
        <v>2651</v>
      </c>
      <c r="P40" s="14">
        <v>3605</v>
      </c>
      <c r="Q40" s="14">
        <v>3292</v>
      </c>
      <c r="R40" s="14">
        <v>3520.631</v>
      </c>
      <c r="S40" s="14">
        <v>4247.176</v>
      </c>
      <c r="T40" s="14">
        <v>4423.913</v>
      </c>
      <c r="U40" s="14">
        <v>4661.91</v>
      </c>
      <c r="V40" s="14">
        <v>5499.836</v>
      </c>
      <c r="W40" s="14">
        <v>4012.915</v>
      </c>
      <c r="X40" s="15">
        <v>4433.985</v>
      </c>
    </row>
    <row r="41" spans="1:24" ht="15">
      <c r="A41" s="4" t="s">
        <v>8</v>
      </c>
      <c r="B41" s="50">
        <v>235.307</v>
      </c>
      <c r="C41" s="14">
        <v>1410.5</v>
      </c>
      <c r="D41" s="14">
        <v>1795.77</v>
      </c>
      <c r="E41" s="14">
        <v>2343.27</v>
      </c>
      <c r="F41" s="14">
        <v>1986.56</v>
      </c>
      <c r="G41" s="14">
        <v>1727.36</v>
      </c>
      <c r="H41" s="14">
        <v>2575.1</v>
      </c>
      <c r="I41" s="14">
        <v>2971.61</v>
      </c>
      <c r="J41" s="14">
        <v>2251.85</v>
      </c>
      <c r="K41" s="14">
        <v>3520.81</v>
      </c>
      <c r="L41" s="14">
        <v>3689.01</v>
      </c>
      <c r="M41" s="14">
        <v>2128.55</v>
      </c>
      <c r="N41" s="14">
        <v>3922.31</v>
      </c>
      <c r="O41" s="14">
        <v>5010</v>
      </c>
      <c r="P41" s="14">
        <v>3161</v>
      </c>
      <c r="Q41" s="14">
        <v>5081</v>
      </c>
      <c r="R41" s="14">
        <v>4844.378</v>
      </c>
      <c r="S41" s="14">
        <v>4575.598</v>
      </c>
      <c r="T41" s="14">
        <v>5399.684</v>
      </c>
      <c r="U41" s="14">
        <v>6123.928</v>
      </c>
      <c r="V41" s="14">
        <v>6028.678</v>
      </c>
      <c r="W41" s="14">
        <v>4901.483</v>
      </c>
      <c r="X41" s="15">
        <v>6618.591</v>
      </c>
    </row>
    <row r="42" spans="1:24" ht="15">
      <c r="A42" s="4" t="s">
        <v>46</v>
      </c>
      <c r="B42" s="50">
        <v>299.189</v>
      </c>
      <c r="C42" s="14">
        <v>294.944</v>
      </c>
      <c r="D42" s="14">
        <v>969.244</v>
      </c>
      <c r="E42" s="14">
        <v>1431.07</v>
      </c>
      <c r="F42" s="14">
        <v>1775.37</v>
      </c>
      <c r="G42" s="14">
        <v>1557.16</v>
      </c>
      <c r="H42" s="14">
        <v>1565.99</v>
      </c>
      <c r="I42" s="14">
        <v>1492.76</v>
      </c>
      <c r="J42" s="14">
        <v>1133.19</v>
      </c>
      <c r="K42" s="14">
        <v>1302.36</v>
      </c>
      <c r="L42" s="14">
        <v>982.18</v>
      </c>
      <c r="M42" s="14">
        <v>1138.26</v>
      </c>
      <c r="N42" s="14">
        <v>1262.132</v>
      </c>
      <c r="O42" s="14">
        <v>738</v>
      </c>
      <c r="P42" s="14">
        <v>1614</v>
      </c>
      <c r="Q42" s="14">
        <v>1294</v>
      </c>
      <c r="R42" s="14">
        <v>1069.24</v>
      </c>
      <c r="S42" s="14">
        <v>841.739</v>
      </c>
      <c r="T42" s="14">
        <v>902.225</v>
      </c>
      <c r="U42" s="14">
        <v>959.796</v>
      </c>
      <c r="V42" s="14">
        <v>979.586</v>
      </c>
      <c r="W42" s="14">
        <v>910.37</v>
      </c>
      <c r="X42" s="15">
        <v>1054.901</v>
      </c>
    </row>
    <row r="43" spans="1:24" ht="15">
      <c r="A43" s="4" t="s">
        <v>26</v>
      </c>
      <c r="B43" s="50">
        <v>8.964</v>
      </c>
      <c r="C43" s="14">
        <v>26.568</v>
      </c>
      <c r="D43" s="14">
        <v>0</v>
      </c>
      <c r="E43" s="14">
        <v>10.848</v>
      </c>
      <c r="F43" s="14">
        <v>61.639</v>
      </c>
      <c r="G43" s="14">
        <v>179.465</v>
      </c>
      <c r="H43" s="14">
        <v>341.627</v>
      </c>
      <c r="I43" s="14">
        <v>477.401</v>
      </c>
      <c r="J43" s="14">
        <v>631.595</v>
      </c>
      <c r="K43" s="14">
        <v>773.142</v>
      </c>
      <c r="L43" s="14">
        <v>810.725</v>
      </c>
      <c r="M43" s="14">
        <v>1090.03</v>
      </c>
      <c r="N43" s="14">
        <v>1980.2</v>
      </c>
      <c r="O43" s="14">
        <v>1813</v>
      </c>
      <c r="P43" s="14">
        <v>2563</v>
      </c>
      <c r="Q43" s="14">
        <v>3524</v>
      </c>
      <c r="R43" s="14">
        <v>3179.93</v>
      </c>
      <c r="S43" s="14">
        <v>3034.543</v>
      </c>
      <c r="T43" s="14">
        <v>2267.639</v>
      </c>
      <c r="U43" s="14">
        <v>3251.203</v>
      </c>
      <c r="V43" s="14">
        <v>1357.879</v>
      </c>
      <c r="W43" s="14">
        <v>2971.171</v>
      </c>
      <c r="X43" s="15">
        <v>2152.27</v>
      </c>
    </row>
    <row r="44" spans="1:24" ht="15">
      <c r="A44" s="4" t="s">
        <v>7</v>
      </c>
      <c r="B44" s="50">
        <v>140.02</v>
      </c>
      <c r="C44" s="14">
        <v>940.477</v>
      </c>
      <c r="D44" s="14">
        <v>210.841</v>
      </c>
      <c r="E44" s="14">
        <v>248.399</v>
      </c>
      <c r="F44" s="14">
        <v>275.904</v>
      </c>
      <c r="G44" s="14">
        <v>267.522</v>
      </c>
      <c r="H44" s="14">
        <v>334.566</v>
      </c>
      <c r="I44" s="14">
        <v>396.501</v>
      </c>
      <c r="J44" s="14">
        <v>379.074</v>
      </c>
      <c r="K44" s="14">
        <v>456.907</v>
      </c>
      <c r="L44" s="14">
        <v>465.53</v>
      </c>
      <c r="M44" s="14">
        <v>346.604</v>
      </c>
      <c r="N44" s="14">
        <v>163.648</v>
      </c>
      <c r="O44" s="14">
        <v>208</v>
      </c>
      <c r="P44" s="14">
        <v>320</v>
      </c>
      <c r="Q44" s="14">
        <v>208</v>
      </c>
      <c r="R44" s="14">
        <v>207.071</v>
      </c>
      <c r="S44" s="14">
        <v>133.603</v>
      </c>
      <c r="T44" s="14">
        <v>127.178</v>
      </c>
      <c r="U44" s="14">
        <v>112.185</v>
      </c>
      <c r="V44" s="14">
        <v>139.436</v>
      </c>
      <c r="W44" s="14">
        <v>115.612</v>
      </c>
      <c r="X44" s="15">
        <v>80.365</v>
      </c>
    </row>
    <row r="45" spans="1:24" ht="15">
      <c r="A45" s="4" t="s">
        <v>12</v>
      </c>
      <c r="B45" s="50">
        <v>0</v>
      </c>
      <c r="C45" s="14">
        <v>0</v>
      </c>
      <c r="D45" s="14">
        <v>7.758</v>
      </c>
      <c r="E45" s="14">
        <v>1.236</v>
      </c>
      <c r="F45" s="14">
        <v>3.389</v>
      </c>
      <c r="G45" s="14">
        <v>42.441</v>
      </c>
      <c r="H45" s="14">
        <v>38.39</v>
      </c>
      <c r="I45" s="14">
        <v>174.56</v>
      </c>
      <c r="J45" s="14">
        <v>270.742</v>
      </c>
      <c r="K45" s="14">
        <v>319.493</v>
      </c>
      <c r="L45" s="14">
        <v>201.346</v>
      </c>
      <c r="M45" s="14">
        <v>263.14</v>
      </c>
      <c r="N45" s="14">
        <v>195.711</v>
      </c>
      <c r="O45" s="14">
        <v>1096</v>
      </c>
      <c r="P45" s="14">
        <v>1480</v>
      </c>
      <c r="Q45" s="14">
        <v>1492</v>
      </c>
      <c r="R45" s="14">
        <v>1675.05</v>
      </c>
      <c r="S45" s="14">
        <v>2198.958</v>
      </c>
      <c r="T45" s="14">
        <v>1258.416</v>
      </c>
      <c r="U45" s="14">
        <v>2866.547</v>
      </c>
      <c r="V45" s="14">
        <v>2240.982</v>
      </c>
      <c r="W45" s="14">
        <v>2961.971</v>
      </c>
      <c r="X45" s="15">
        <v>1789.059</v>
      </c>
    </row>
    <row r="46" spans="1:24" ht="15">
      <c r="A46" s="4" t="s">
        <v>96</v>
      </c>
      <c r="B46" s="50">
        <v>0.55</v>
      </c>
      <c r="C46" s="14">
        <v>0.003</v>
      </c>
      <c r="D46" s="14">
        <v>2.471</v>
      </c>
      <c r="E46" s="14">
        <v>0.921</v>
      </c>
      <c r="F46" s="14">
        <v>3.343</v>
      </c>
      <c r="G46" s="14">
        <v>5.406</v>
      </c>
      <c r="H46" s="14">
        <v>1.327</v>
      </c>
      <c r="I46" s="14">
        <v>8.427</v>
      </c>
      <c r="J46" s="14">
        <v>0.365</v>
      </c>
      <c r="K46" s="14">
        <v>0.147</v>
      </c>
      <c r="L46" s="14">
        <v>5.813</v>
      </c>
      <c r="M46" s="14">
        <v>161.922</v>
      </c>
      <c r="N46" s="14">
        <v>122.794</v>
      </c>
      <c r="O46" s="14">
        <v>43</v>
      </c>
      <c r="P46" s="14">
        <v>183</v>
      </c>
      <c r="Q46" s="14">
        <v>17</v>
      </c>
      <c r="R46" s="14">
        <v>1.92</v>
      </c>
      <c r="S46" s="14">
        <v>5.677</v>
      </c>
      <c r="T46" s="14">
        <v>7.721</v>
      </c>
      <c r="U46" s="14">
        <v>2.35</v>
      </c>
      <c r="V46" s="14">
        <v>33.511</v>
      </c>
      <c r="W46" s="14">
        <v>5.538</v>
      </c>
      <c r="X46" s="15">
        <v>3.179</v>
      </c>
    </row>
    <row r="47" spans="1:24" ht="15">
      <c r="A47" s="4" t="s">
        <v>13</v>
      </c>
      <c r="B47" s="50">
        <v>0</v>
      </c>
      <c r="C47" s="14">
        <v>0.074</v>
      </c>
      <c r="D47" s="14">
        <v>1.728</v>
      </c>
      <c r="E47" s="14">
        <v>0.157</v>
      </c>
      <c r="F47" s="14">
        <v>0.328</v>
      </c>
      <c r="G47" s="14">
        <v>2.059</v>
      </c>
      <c r="H47" s="14">
        <v>2.366</v>
      </c>
      <c r="I47" s="14">
        <v>0.97</v>
      </c>
      <c r="J47" s="14">
        <v>0.191</v>
      </c>
      <c r="K47" s="14">
        <v>0.343</v>
      </c>
      <c r="L47" s="14">
        <v>0.153</v>
      </c>
      <c r="M47" s="14">
        <v>0.137</v>
      </c>
      <c r="N47" s="14">
        <v>0.096</v>
      </c>
      <c r="O47" s="14">
        <v>0</v>
      </c>
      <c r="P47" s="14">
        <v>0</v>
      </c>
      <c r="Q47" s="14">
        <v>0</v>
      </c>
      <c r="R47" s="14">
        <v>0.353</v>
      </c>
      <c r="S47" s="14">
        <v>0.227</v>
      </c>
      <c r="T47" s="14">
        <v>0.08</v>
      </c>
      <c r="U47" s="14">
        <v>0.528</v>
      </c>
      <c r="V47" s="14">
        <v>0.111</v>
      </c>
      <c r="W47" s="14">
        <v>1.253</v>
      </c>
      <c r="X47" s="15">
        <v>0.601</v>
      </c>
    </row>
    <row r="48" spans="1:24" ht="15.75" thickBot="1">
      <c r="A48" s="4" t="s">
        <v>14</v>
      </c>
      <c r="B48" s="52">
        <v>62.362</v>
      </c>
      <c r="C48" s="51">
        <v>280.082</v>
      </c>
      <c r="D48" s="51">
        <v>787.047</v>
      </c>
      <c r="E48" s="51">
        <v>357.024</v>
      </c>
      <c r="F48" s="51">
        <v>406.456</v>
      </c>
      <c r="G48" s="51">
        <v>759.672</v>
      </c>
      <c r="H48" s="51">
        <v>429.515</v>
      </c>
      <c r="I48" s="51">
        <v>624.002</v>
      </c>
      <c r="J48" s="51">
        <v>816.421</v>
      </c>
      <c r="K48" s="51">
        <v>761.922</v>
      </c>
      <c r="L48" s="51">
        <v>785.814</v>
      </c>
      <c r="M48" s="51">
        <v>777.198</v>
      </c>
      <c r="N48" s="51">
        <v>1133.67</v>
      </c>
      <c r="O48" s="51">
        <v>1347</v>
      </c>
      <c r="P48" s="51">
        <v>1496</v>
      </c>
      <c r="Q48" s="51">
        <v>1502</v>
      </c>
      <c r="R48" s="51">
        <v>1339.338</v>
      </c>
      <c r="S48" s="51">
        <v>1846.494</v>
      </c>
      <c r="T48" s="51">
        <v>2202.346</v>
      </c>
      <c r="U48" s="51">
        <v>2924.219</v>
      </c>
      <c r="V48" s="51">
        <f>(V49-SUM(V37:V47))</f>
        <v>2745.685000000027</v>
      </c>
      <c r="W48" s="51">
        <f>(W49-SUM(W37:W47))</f>
        <v>2939.3010000000068</v>
      </c>
      <c r="X48" s="56">
        <f>(X49-SUM(X37:X47))</f>
        <v>3330.0920000000333</v>
      </c>
    </row>
    <row r="49" spans="1:24" ht="15.75" thickBot="1">
      <c r="A49" s="2" t="s">
        <v>15</v>
      </c>
      <c r="B49" s="35">
        <v>26877.272</v>
      </c>
      <c r="C49" s="16">
        <v>25876.813</v>
      </c>
      <c r="D49" s="16">
        <v>47377.804</v>
      </c>
      <c r="E49" s="16">
        <v>56959.828</v>
      </c>
      <c r="F49" s="16">
        <v>54627.919</v>
      </c>
      <c r="G49" s="16">
        <v>65034.74</v>
      </c>
      <c r="H49" s="16">
        <v>57643.429</v>
      </c>
      <c r="I49" s="16">
        <v>65382.021</v>
      </c>
      <c r="J49" s="16">
        <v>67903.798</v>
      </c>
      <c r="K49" s="16">
        <v>74419.954</v>
      </c>
      <c r="L49" s="16">
        <v>79019.841</v>
      </c>
      <c r="M49" s="16">
        <v>81545.021</v>
      </c>
      <c r="N49" s="16">
        <v>93383.884</v>
      </c>
      <c r="O49" s="16">
        <v>91023</v>
      </c>
      <c r="P49" s="16">
        <v>96906</v>
      </c>
      <c r="Q49" s="16">
        <v>106163</v>
      </c>
      <c r="R49" s="16">
        <v>118579.78699999998</v>
      </c>
      <c r="S49" s="16">
        <v>131074.844</v>
      </c>
      <c r="T49" s="16">
        <v>134887.857</v>
      </c>
      <c r="U49" s="16">
        <f>SUM(U37:U48)</f>
        <v>151838.17</v>
      </c>
      <c r="V49" s="16">
        <v>152586.142</v>
      </c>
      <c r="W49" s="16">
        <v>155334.887</v>
      </c>
      <c r="X49" s="17">
        <v>173367.241</v>
      </c>
    </row>
    <row r="50" spans="1:21" ht="15">
      <c r="A50" s="6"/>
      <c r="T50" s="1"/>
      <c r="U50" s="1"/>
    </row>
    <row r="51" spans="1:21" ht="15.75" thickBot="1">
      <c r="A51" s="6" t="s">
        <v>97</v>
      </c>
      <c r="T51" s="1"/>
      <c r="U51" s="1"/>
    </row>
    <row r="52" spans="1:24" ht="15.75" thickBot="1">
      <c r="A52" s="2" t="s">
        <v>2</v>
      </c>
      <c r="B52" s="11">
        <v>1980</v>
      </c>
      <c r="C52" s="9">
        <v>1990</v>
      </c>
      <c r="D52" s="9">
        <v>2000</v>
      </c>
      <c r="E52" s="9">
        <v>2001</v>
      </c>
      <c r="F52" s="9">
        <v>2002</v>
      </c>
      <c r="G52" s="9">
        <v>2003</v>
      </c>
      <c r="H52" s="9">
        <v>2004</v>
      </c>
      <c r="I52" s="9">
        <v>2005</v>
      </c>
      <c r="J52" s="9">
        <v>2006</v>
      </c>
      <c r="K52" s="9">
        <v>2007</v>
      </c>
      <c r="L52" s="9">
        <v>2008</v>
      </c>
      <c r="M52" s="9">
        <v>2009</v>
      </c>
      <c r="N52" s="9">
        <v>2010</v>
      </c>
      <c r="O52" s="9">
        <v>2011</v>
      </c>
      <c r="P52" s="9">
        <v>2012</v>
      </c>
      <c r="Q52" s="9">
        <v>2013</v>
      </c>
      <c r="R52" s="9">
        <v>2014</v>
      </c>
      <c r="S52" s="9">
        <v>2015</v>
      </c>
      <c r="T52" s="9">
        <v>2016</v>
      </c>
      <c r="U52" s="9">
        <v>2017</v>
      </c>
      <c r="V52" s="9">
        <v>2018</v>
      </c>
      <c r="W52" s="9">
        <v>2019</v>
      </c>
      <c r="X52" s="10">
        <v>2020</v>
      </c>
    </row>
    <row r="53" spans="1:24" ht="15">
      <c r="A53" s="4" t="s">
        <v>75</v>
      </c>
      <c r="B53" s="53">
        <v>5882910</v>
      </c>
      <c r="C53" s="54">
        <v>3595240</v>
      </c>
      <c r="D53" s="54">
        <v>5312700</v>
      </c>
      <c r="E53" s="54">
        <v>5451070</v>
      </c>
      <c r="F53" s="54">
        <v>5623570</v>
      </c>
      <c r="G53" s="54">
        <v>7936300</v>
      </c>
      <c r="H53" s="54">
        <v>6692040</v>
      </c>
      <c r="I53" s="54">
        <v>6324290</v>
      </c>
      <c r="J53" s="54">
        <v>6922650</v>
      </c>
      <c r="K53" s="54">
        <v>10016200</v>
      </c>
      <c r="L53" s="54">
        <v>15537200</v>
      </c>
      <c r="M53" s="54">
        <v>16475900</v>
      </c>
      <c r="N53" s="54">
        <v>18586268</v>
      </c>
      <c r="O53" s="54">
        <v>17563868</v>
      </c>
      <c r="P53" s="54">
        <v>24741579</v>
      </c>
      <c r="Q53" s="54">
        <v>21494193</v>
      </c>
      <c r="R53" s="54">
        <v>23906527</v>
      </c>
      <c r="S53" s="54">
        <v>18930953</v>
      </c>
      <c r="T53" s="54">
        <v>22865434</v>
      </c>
      <c r="U53" s="54">
        <v>21531601</v>
      </c>
      <c r="V53" s="54">
        <v>17162766</v>
      </c>
      <c r="W53" s="54">
        <v>18724339</v>
      </c>
      <c r="X53" s="55">
        <v>25851456</v>
      </c>
    </row>
    <row r="54" spans="1:24" ht="15">
      <c r="A54" s="4" t="s">
        <v>4</v>
      </c>
      <c r="B54" s="50">
        <v>393930</v>
      </c>
      <c r="C54" s="14">
        <v>909916</v>
      </c>
      <c r="D54" s="14">
        <v>2187880</v>
      </c>
      <c r="E54" s="14">
        <v>2725510</v>
      </c>
      <c r="F54" s="14">
        <v>3031980</v>
      </c>
      <c r="G54" s="14">
        <v>4290440</v>
      </c>
      <c r="H54" s="14">
        <v>5394910</v>
      </c>
      <c r="I54" s="14">
        <v>5345050</v>
      </c>
      <c r="J54" s="14">
        <v>5663420</v>
      </c>
      <c r="K54" s="14">
        <v>6709380</v>
      </c>
      <c r="L54" s="14">
        <v>10952200</v>
      </c>
      <c r="M54" s="14">
        <v>11424300</v>
      </c>
      <c r="N54" s="14">
        <v>11042996</v>
      </c>
      <c r="O54" s="14">
        <v>16327287</v>
      </c>
      <c r="P54" s="14">
        <v>17248320</v>
      </c>
      <c r="Q54" s="14">
        <v>21812300</v>
      </c>
      <c r="R54" s="14">
        <v>23277378</v>
      </c>
      <c r="S54" s="14">
        <v>20983575</v>
      </c>
      <c r="T54" s="14">
        <v>19331323</v>
      </c>
      <c r="U54" s="14">
        <v>25717737</v>
      </c>
      <c r="V54" s="14">
        <v>33190826</v>
      </c>
      <c r="W54" s="14">
        <v>26077192</v>
      </c>
      <c r="X54" s="15">
        <v>28564147</v>
      </c>
    </row>
    <row r="55" spans="1:24" ht="15">
      <c r="A55" s="4" t="s">
        <v>5</v>
      </c>
      <c r="B55" s="50">
        <v>604539</v>
      </c>
      <c r="C55" s="14">
        <v>687985</v>
      </c>
      <c r="D55" s="14">
        <v>776853</v>
      </c>
      <c r="E55" s="14">
        <v>1244460</v>
      </c>
      <c r="F55" s="14">
        <v>1118760</v>
      </c>
      <c r="G55" s="14">
        <v>1840330</v>
      </c>
      <c r="H55" s="14">
        <v>1740110</v>
      </c>
      <c r="I55" s="14">
        <v>2295680</v>
      </c>
      <c r="J55" s="14">
        <v>1779100</v>
      </c>
      <c r="K55" s="14">
        <v>3435060</v>
      </c>
      <c r="L55" s="14">
        <v>4583260</v>
      </c>
      <c r="M55" s="14">
        <v>1675160</v>
      </c>
      <c r="N55" s="14">
        <v>4986277</v>
      </c>
      <c r="O55" s="14">
        <v>5457164</v>
      </c>
      <c r="P55" s="14">
        <v>3191609</v>
      </c>
      <c r="Q55" s="14">
        <v>4089403</v>
      </c>
      <c r="R55" s="14">
        <v>3776387</v>
      </c>
      <c r="S55" s="14">
        <v>4269945</v>
      </c>
      <c r="T55" s="14">
        <v>3233303</v>
      </c>
      <c r="U55" s="14">
        <v>2732359</v>
      </c>
      <c r="V55" s="14">
        <v>1386600</v>
      </c>
      <c r="W55" s="14">
        <v>3404761</v>
      </c>
      <c r="X55" s="15">
        <v>2186202</v>
      </c>
    </row>
    <row r="56" spans="1:24" ht="15">
      <c r="A56" s="4" t="s">
        <v>9</v>
      </c>
      <c r="B56" s="50">
        <v>29894</v>
      </c>
      <c r="C56" s="14">
        <v>49948</v>
      </c>
      <c r="D56" s="14">
        <v>179278</v>
      </c>
      <c r="E56" s="14">
        <v>137177</v>
      </c>
      <c r="F56" s="14">
        <v>138870</v>
      </c>
      <c r="G56" s="14">
        <v>237370</v>
      </c>
      <c r="H56" s="14">
        <v>295300</v>
      </c>
      <c r="I56" s="14">
        <v>341600</v>
      </c>
      <c r="J56" s="14">
        <v>416223</v>
      </c>
      <c r="K56" s="14">
        <v>633907</v>
      </c>
      <c r="L56" s="14">
        <v>857548</v>
      </c>
      <c r="M56" s="14">
        <v>965290</v>
      </c>
      <c r="N56" s="14">
        <v>1367642</v>
      </c>
      <c r="O56" s="14">
        <v>1445843</v>
      </c>
      <c r="P56" s="14">
        <v>2170674</v>
      </c>
      <c r="Q56" s="14">
        <v>1895843</v>
      </c>
      <c r="R56" s="14">
        <v>1781673</v>
      </c>
      <c r="S56" s="14">
        <v>1830218</v>
      </c>
      <c r="T56" s="14">
        <v>1895367</v>
      </c>
      <c r="U56" s="14">
        <v>1919020</v>
      </c>
      <c r="V56" s="14">
        <v>2223558</v>
      </c>
      <c r="W56" s="14">
        <v>1547810</v>
      </c>
      <c r="X56" s="15">
        <v>1937741</v>
      </c>
    </row>
    <row r="57" spans="1:24" ht="15">
      <c r="A57" s="4" t="s">
        <v>8</v>
      </c>
      <c r="B57" s="50">
        <v>42098</v>
      </c>
      <c r="C57" s="14">
        <v>230000</v>
      </c>
      <c r="D57" s="14">
        <v>285924</v>
      </c>
      <c r="E57" s="14">
        <v>356315</v>
      </c>
      <c r="F57" s="14">
        <v>280637</v>
      </c>
      <c r="G57" s="14">
        <v>516959</v>
      </c>
      <c r="H57" s="14">
        <v>578705</v>
      </c>
      <c r="I57" s="14">
        <v>566188</v>
      </c>
      <c r="J57" s="14">
        <v>439135</v>
      </c>
      <c r="K57" s="14">
        <v>890283</v>
      </c>
      <c r="L57" s="14">
        <v>1485310</v>
      </c>
      <c r="M57" s="14">
        <v>787159</v>
      </c>
      <c r="N57" s="14">
        <v>1489903</v>
      </c>
      <c r="O57" s="14">
        <v>1600000</v>
      </c>
      <c r="P57" s="14">
        <v>1577263</v>
      </c>
      <c r="Q57" s="14">
        <v>2509104</v>
      </c>
      <c r="R57" s="14">
        <v>2305070</v>
      </c>
      <c r="S57" s="14">
        <v>1594198</v>
      </c>
      <c r="T57" s="14">
        <v>1819082</v>
      </c>
      <c r="U57" s="14">
        <v>2132417</v>
      </c>
      <c r="V57" s="14">
        <v>2205039</v>
      </c>
      <c r="W57" s="14">
        <v>1576120</v>
      </c>
      <c r="X57" s="15">
        <v>2146550</v>
      </c>
    </row>
    <row r="58" spans="1:24" ht="15">
      <c r="A58" s="4" t="s">
        <v>46</v>
      </c>
      <c r="B58" s="50">
        <v>83605</v>
      </c>
      <c r="C58" s="14">
        <v>81895</v>
      </c>
      <c r="D58" s="14">
        <v>206051</v>
      </c>
      <c r="E58" s="14">
        <v>297925</v>
      </c>
      <c r="F58" s="14">
        <v>382305</v>
      </c>
      <c r="G58" s="14">
        <v>404674</v>
      </c>
      <c r="H58" s="14">
        <v>489140</v>
      </c>
      <c r="I58" s="14">
        <v>407187</v>
      </c>
      <c r="J58" s="14">
        <v>309248</v>
      </c>
      <c r="K58" s="14">
        <v>442754</v>
      </c>
      <c r="L58" s="14">
        <v>524010</v>
      </c>
      <c r="M58" s="14">
        <v>528172</v>
      </c>
      <c r="N58" s="14">
        <v>566681</v>
      </c>
      <c r="O58" s="14">
        <v>405904</v>
      </c>
      <c r="P58" s="14">
        <v>986051</v>
      </c>
      <c r="Q58" s="14">
        <v>774819</v>
      </c>
      <c r="R58" s="14">
        <v>601399</v>
      </c>
      <c r="S58" s="14">
        <v>385083</v>
      </c>
      <c r="T58" s="14">
        <v>377753</v>
      </c>
      <c r="U58" s="14">
        <v>426043</v>
      </c>
      <c r="V58" s="14">
        <v>432386</v>
      </c>
      <c r="W58" s="14">
        <v>375909</v>
      </c>
      <c r="X58" s="15">
        <v>450141</v>
      </c>
    </row>
    <row r="59" spans="1:24" ht="15">
      <c r="A59" s="4" t="s">
        <v>26</v>
      </c>
      <c r="B59" s="50">
        <v>1895</v>
      </c>
      <c r="C59" s="14">
        <v>5710</v>
      </c>
      <c r="D59" s="14">
        <v>0</v>
      </c>
      <c r="E59" s="14">
        <v>1592</v>
      </c>
      <c r="F59" s="14">
        <v>10055</v>
      </c>
      <c r="G59" s="14">
        <v>36357</v>
      </c>
      <c r="H59" s="14">
        <v>82662</v>
      </c>
      <c r="I59" s="14">
        <v>100678</v>
      </c>
      <c r="J59" s="14">
        <v>138167</v>
      </c>
      <c r="K59" s="14">
        <v>209326</v>
      </c>
      <c r="L59" s="14">
        <v>327352</v>
      </c>
      <c r="M59" s="14">
        <v>455773</v>
      </c>
      <c r="N59" s="14">
        <v>832000</v>
      </c>
      <c r="O59" s="14">
        <v>800000</v>
      </c>
      <c r="P59" s="14">
        <v>1379652</v>
      </c>
      <c r="Q59" s="14">
        <v>1874522</v>
      </c>
      <c r="R59" s="14">
        <v>1620814</v>
      </c>
      <c r="S59" s="14">
        <v>1121983</v>
      </c>
      <c r="T59" s="14">
        <v>857231</v>
      </c>
      <c r="U59" s="14">
        <v>1200432</v>
      </c>
      <c r="V59" s="14">
        <v>526825</v>
      </c>
      <c r="W59" s="14">
        <v>1006662</v>
      </c>
      <c r="X59" s="15">
        <v>752225</v>
      </c>
    </row>
    <row r="60" spans="1:24" ht="15">
      <c r="A60" s="4" t="s">
        <v>7</v>
      </c>
      <c r="B60" s="50">
        <v>45006</v>
      </c>
      <c r="C60" s="14">
        <v>228348</v>
      </c>
      <c r="D60" s="14">
        <v>64140</v>
      </c>
      <c r="E60" s="14">
        <v>77126</v>
      </c>
      <c r="F60" s="14">
        <v>76688</v>
      </c>
      <c r="G60" s="14">
        <v>87020</v>
      </c>
      <c r="H60" s="14">
        <v>144933</v>
      </c>
      <c r="I60" s="14">
        <v>169609</v>
      </c>
      <c r="J60" s="14">
        <v>145973</v>
      </c>
      <c r="K60" s="14">
        <v>197196</v>
      </c>
      <c r="L60" s="14">
        <v>351769</v>
      </c>
      <c r="M60" s="14">
        <v>237274</v>
      </c>
      <c r="N60" s="14">
        <v>118344</v>
      </c>
      <c r="O60" s="14">
        <v>161544</v>
      </c>
      <c r="P60" s="14">
        <v>279126</v>
      </c>
      <c r="Q60" s="14">
        <v>201941</v>
      </c>
      <c r="R60" s="14">
        <v>199080</v>
      </c>
      <c r="S60" s="14">
        <v>125515</v>
      </c>
      <c r="T60" s="14">
        <v>108425</v>
      </c>
      <c r="U60" s="14">
        <v>91157</v>
      </c>
      <c r="V60" s="14">
        <v>103519</v>
      </c>
      <c r="W60" s="14">
        <v>93119</v>
      </c>
      <c r="X60" s="15">
        <v>72085</v>
      </c>
    </row>
    <row r="61" spans="1:24" ht="15">
      <c r="A61" s="4" t="s">
        <v>12</v>
      </c>
      <c r="B61" s="50"/>
      <c r="C61" s="14"/>
      <c r="D61" s="14">
        <v>1250</v>
      </c>
      <c r="E61" s="14">
        <v>427</v>
      </c>
      <c r="F61" s="14">
        <v>735</v>
      </c>
      <c r="G61" s="14">
        <v>10239</v>
      </c>
      <c r="H61" s="14">
        <v>9544</v>
      </c>
      <c r="I61" s="14">
        <v>38321</v>
      </c>
      <c r="J61" s="14">
        <v>62299</v>
      </c>
      <c r="K61" s="14">
        <v>98409</v>
      </c>
      <c r="L61" s="14">
        <v>72796</v>
      </c>
      <c r="M61" s="14">
        <v>83129</v>
      </c>
      <c r="N61" s="14">
        <v>72390</v>
      </c>
      <c r="O61" s="14">
        <v>468732</v>
      </c>
      <c r="P61" s="14">
        <v>701904</v>
      </c>
      <c r="Q61" s="14">
        <v>742295</v>
      </c>
      <c r="R61" s="14">
        <v>703116</v>
      </c>
      <c r="S61" s="14">
        <v>805452</v>
      </c>
      <c r="T61" s="14">
        <v>466381</v>
      </c>
      <c r="U61" s="14">
        <v>1059548</v>
      </c>
      <c r="V61" s="14">
        <v>831191</v>
      </c>
      <c r="W61" s="14">
        <v>1016231</v>
      </c>
      <c r="X61" s="15">
        <v>690373</v>
      </c>
    </row>
    <row r="62" spans="1:24" ht="15">
      <c r="A62" s="4" t="s">
        <v>48</v>
      </c>
      <c r="B62" s="50"/>
      <c r="C62" s="14"/>
      <c r="D62" s="14">
        <v>22185</v>
      </c>
      <c r="E62" s="14">
        <v>20073</v>
      </c>
      <c r="F62" s="14">
        <v>18668</v>
      </c>
      <c r="G62" s="14">
        <v>22994</v>
      </c>
      <c r="H62" s="14">
        <v>24333</v>
      </c>
      <c r="I62" s="14">
        <v>38334</v>
      </c>
      <c r="J62" s="14">
        <v>79877</v>
      </c>
      <c r="K62" s="14">
        <v>86436</v>
      </c>
      <c r="L62" s="14">
        <v>107294</v>
      </c>
      <c r="M62" s="14">
        <v>69110</v>
      </c>
      <c r="N62" s="14">
        <v>92986</v>
      </c>
      <c r="O62" s="14">
        <v>156954</v>
      </c>
      <c r="P62" s="14">
        <v>106290</v>
      </c>
      <c r="Q62" s="14">
        <v>72050</v>
      </c>
      <c r="R62" s="14">
        <v>74970</v>
      </c>
      <c r="S62" s="14">
        <v>73136</v>
      </c>
      <c r="T62" s="14">
        <v>70167</v>
      </c>
      <c r="U62" s="14">
        <v>79987</v>
      </c>
      <c r="V62" s="14">
        <v>126708</v>
      </c>
      <c r="W62" s="14">
        <v>87960</v>
      </c>
      <c r="X62" s="15">
        <v>87203</v>
      </c>
    </row>
    <row r="63" spans="1:24" ht="15">
      <c r="A63" s="4" t="s">
        <v>13</v>
      </c>
      <c r="B63" s="50">
        <v>0</v>
      </c>
      <c r="C63" s="14">
        <v>24</v>
      </c>
      <c r="D63" s="14">
        <v>449</v>
      </c>
      <c r="E63" s="14">
        <v>168</v>
      </c>
      <c r="F63" s="14">
        <v>314</v>
      </c>
      <c r="G63" s="14">
        <v>973</v>
      </c>
      <c r="H63" s="14">
        <v>1679</v>
      </c>
      <c r="I63" s="14">
        <v>1069</v>
      </c>
      <c r="J63" s="14">
        <v>175</v>
      </c>
      <c r="K63" s="14">
        <v>295</v>
      </c>
      <c r="L63" s="14">
        <v>126</v>
      </c>
      <c r="M63" s="14">
        <v>99</v>
      </c>
      <c r="N63" s="14">
        <v>147</v>
      </c>
      <c r="O63" s="14">
        <v>131</v>
      </c>
      <c r="P63" s="14">
        <v>59</v>
      </c>
      <c r="Q63" s="14">
        <v>323</v>
      </c>
      <c r="R63" s="14">
        <v>346</v>
      </c>
      <c r="S63" s="14">
        <v>248</v>
      </c>
      <c r="T63" s="14">
        <v>88</v>
      </c>
      <c r="U63" s="14">
        <v>360</v>
      </c>
      <c r="V63" s="14">
        <v>148</v>
      </c>
      <c r="W63" s="14">
        <v>1533</v>
      </c>
      <c r="X63" s="15">
        <v>770</v>
      </c>
    </row>
    <row r="64" spans="1:24" ht="15.75" thickBot="1">
      <c r="A64" s="4" t="s">
        <v>14</v>
      </c>
      <c r="B64" s="52">
        <v>18350</v>
      </c>
      <c r="C64" s="51">
        <v>79815</v>
      </c>
      <c r="D64" s="51">
        <v>159085</v>
      </c>
      <c r="E64" s="51">
        <v>75277</v>
      </c>
      <c r="F64" s="51">
        <v>89580</v>
      </c>
      <c r="G64" s="51">
        <v>194129</v>
      </c>
      <c r="H64" s="51">
        <v>130496</v>
      </c>
      <c r="I64" s="51">
        <v>161450</v>
      </c>
      <c r="J64" s="51">
        <v>178151</v>
      </c>
      <c r="K64" s="51">
        <v>215310</v>
      </c>
      <c r="L64" s="51">
        <v>333503</v>
      </c>
      <c r="M64" s="51">
        <v>403952</v>
      </c>
      <c r="N64" s="51">
        <v>538276</v>
      </c>
      <c r="O64" s="51">
        <v>640094</v>
      </c>
      <c r="P64" s="51">
        <v>876150</v>
      </c>
      <c r="Q64" s="51">
        <v>836073</v>
      </c>
      <c r="R64" s="51">
        <v>754177</v>
      </c>
      <c r="S64" s="51">
        <v>785660</v>
      </c>
      <c r="T64" s="51">
        <v>922863</v>
      </c>
      <c r="U64" s="51">
        <v>1233488</v>
      </c>
      <c r="V64" s="51">
        <f>(V65-SUM(V53:V63))</f>
        <v>1068181</v>
      </c>
      <c r="W64" s="51">
        <f>(W65-SUM(W53:W63))</f>
        <v>1107305</v>
      </c>
      <c r="X64" s="56">
        <f>(X65-SUM(X53:X63))</f>
        <v>1341112</v>
      </c>
    </row>
    <row r="65" spans="1:24" ht="15.75" thickBot="1">
      <c r="A65" s="2" t="s">
        <v>15</v>
      </c>
      <c r="B65" s="35">
        <v>7102227</v>
      </c>
      <c r="C65" s="16">
        <v>5868881</v>
      </c>
      <c r="D65" s="16">
        <v>9195795</v>
      </c>
      <c r="E65" s="16">
        <v>10387120</v>
      </c>
      <c r="F65" s="16">
        <v>10772162</v>
      </c>
      <c r="G65" s="16">
        <v>15577785</v>
      </c>
      <c r="H65" s="16">
        <v>15583852</v>
      </c>
      <c r="I65" s="16">
        <v>15789456</v>
      </c>
      <c r="J65" s="16">
        <v>16134418</v>
      </c>
      <c r="K65" s="16">
        <v>22934556</v>
      </c>
      <c r="L65" s="16">
        <v>35132368</v>
      </c>
      <c r="M65" s="16">
        <v>33105318</v>
      </c>
      <c r="N65" s="16">
        <v>39693910</v>
      </c>
      <c r="O65" s="16">
        <v>45027521</v>
      </c>
      <c r="P65" s="16">
        <v>53258677</v>
      </c>
      <c r="Q65" s="16">
        <v>56302866</v>
      </c>
      <c r="R65" s="16">
        <v>59000937</v>
      </c>
      <c r="S65" s="16">
        <v>50905966</v>
      </c>
      <c r="T65" s="16">
        <v>51947417</v>
      </c>
      <c r="U65" s="16">
        <f>SUM(U53:U64)</f>
        <v>58124149</v>
      </c>
      <c r="V65" s="16">
        <v>59257747</v>
      </c>
      <c r="W65" s="16">
        <v>55018941</v>
      </c>
      <c r="X65" s="17">
        <v>64080005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70" zoomScaleNormal="70" zoomScalePageLayoutView="0" workbookViewId="0" topLeftCell="B1">
      <selection activeCell="S73" sqref="S73"/>
    </sheetView>
  </sheetViews>
  <sheetFormatPr defaultColWidth="11.421875" defaultRowHeight="15"/>
  <sheetData>
    <row r="1" ht="15">
      <c r="A1" s="6" t="s">
        <v>98</v>
      </c>
    </row>
    <row r="2" ht="15">
      <c r="A2" s="6" t="s">
        <v>99</v>
      </c>
    </row>
    <row r="3" ht="15">
      <c r="A3" s="6"/>
    </row>
    <row r="4" ht="15.75" thickBot="1">
      <c r="A4" s="6" t="s">
        <v>100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101</v>
      </c>
      <c r="B6" s="53">
        <v>0</v>
      </c>
      <c r="C6" s="54">
        <v>0</v>
      </c>
      <c r="D6" s="54">
        <v>0.653</v>
      </c>
      <c r="E6" s="54">
        <v>0.569</v>
      </c>
      <c r="F6" s="54">
        <v>0.762</v>
      </c>
      <c r="G6" s="54">
        <v>0.693</v>
      </c>
      <c r="H6" s="54">
        <v>0.883</v>
      </c>
      <c r="I6" s="54">
        <v>1.102</v>
      </c>
      <c r="J6" s="54">
        <v>1.078</v>
      </c>
      <c r="K6" s="54">
        <v>1.384</v>
      </c>
      <c r="L6" s="54">
        <v>0.941</v>
      </c>
      <c r="M6" s="54">
        <v>1.453</v>
      </c>
      <c r="N6" s="54">
        <v>1.584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5">
        <v>0</v>
      </c>
    </row>
    <row r="7" spans="1:24" ht="15">
      <c r="A7" s="4" t="s">
        <v>7</v>
      </c>
      <c r="B7" s="50">
        <v>4.089</v>
      </c>
      <c r="C7" s="14">
        <v>2.326</v>
      </c>
      <c r="D7" s="14">
        <v>4.121</v>
      </c>
      <c r="E7" s="14">
        <v>1.607</v>
      </c>
      <c r="F7" s="14">
        <v>1.83</v>
      </c>
      <c r="G7" s="14">
        <v>3.353</v>
      </c>
      <c r="H7" s="14">
        <v>8.705</v>
      </c>
      <c r="I7" s="14">
        <v>2.441</v>
      </c>
      <c r="J7" s="14">
        <v>2.72</v>
      </c>
      <c r="K7" s="14">
        <v>0.982</v>
      </c>
      <c r="L7" s="14">
        <v>0.5</v>
      </c>
      <c r="M7" s="14">
        <v>0.5</v>
      </c>
      <c r="N7" s="14">
        <v>0.5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5">
        <v>0</v>
      </c>
    </row>
    <row r="8" spans="1:24" ht="15">
      <c r="A8" s="4" t="s">
        <v>102</v>
      </c>
      <c r="B8" s="50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0.01</v>
      </c>
      <c r="I8" s="14">
        <v>0.013</v>
      </c>
      <c r="J8" s="14">
        <v>0.236</v>
      </c>
      <c r="K8" s="14">
        <v>0.251</v>
      </c>
      <c r="L8" s="14">
        <v>0.251</v>
      </c>
      <c r="M8" s="14">
        <v>0.251</v>
      </c>
      <c r="N8" s="14">
        <v>0.251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5">
        <v>0</v>
      </c>
    </row>
    <row r="9" spans="1:24" ht="15">
      <c r="A9" s="4" t="s">
        <v>92</v>
      </c>
      <c r="B9" s="50">
        <v>0</v>
      </c>
      <c r="C9" s="14">
        <v>0</v>
      </c>
      <c r="D9" s="14">
        <v>0</v>
      </c>
      <c r="E9" s="14">
        <v>0</v>
      </c>
      <c r="F9" s="14">
        <v>0</v>
      </c>
      <c r="G9" s="14">
        <v>0.003</v>
      </c>
      <c r="H9" s="14">
        <v>0.01</v>
      </c>
      <c r="I9" s="14">
        <v>0</v>
      </c>
      <c r="J9" s="14">
        <v>0.003</v>
      </c>
      <c r="K9" s="14">
        <v>0.038</v>
      </c>
      <c r="L9" s="14">
        <v>0.006</v>
      </c>
      <c r="M9" s="14">
        <v>0.003</v>
      </c>
      <c r="N9" s="14">
        <v>0.005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5">
        <v>0</v>
      </c>
    </row>
    <row r="10" spans="1:24" ht="15">
      <c r="A10" s="4" t="s">
        <v>103</v>
      </c>
      <c r="B10" s="50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0.005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v>0</v>
      </c>
    </row>
    <row r="11" spans="1:24" ht="15">
      <c r="A11" s="4" t="s">
        <v>42</v>
      </c>
      <c r="B11" s="50">
        <v>0</v>
      </c>
      <c r="C11" s="14">
        <v>1.596</v>
      </c>
      <c r="D11" s="14">
        <v>1.508</v>
      </c>
      <c r="E11" s="14">
        <v>2.354</v>
      </c>
      <c r="F11" s="14">
        <v>1.25</v>
      </c>
      <c r="G11" s="14">
        <v>1.359</v>
      </c>
      <c r="H11" s="14">
        <v>1.155</v>
      </c>
      <c r="I11" s="14">
        <v>0.793</v>
      </c>
      <c r="J11" s="14">
        <v>1.167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v>0</v>
      </c>
    </row>
    <row r="12" spans="1:24" ht="15">
      <c r="A12" s="4" t="s">
        <v>104</v>
      </c>
      <c r="B12" s="50">
        <v>0</v>
      </c>
      <c r="C12" s="14">
        <v>0</v>
      </c>
      <c r="D12" s="14">
        <v>0.024</v>
      </c>
      <c r="E12" s="14">
        <v>0.026</v>
      </c>
      <c r="F12" s="14">
        <v>0.007</v>
      </c>
      <c r="G12" s="14">
        <v>0.032</v>
      </c>
      <c r="H12" s="14">
        <v>0.012</v>
      </c>
      <c r="I12" s="14">
        <v>0.011</v>
      </c>
      <c r="J12" s="14">
        <v>0.042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v>0</v>
      </c>
    </row>
    <row r="13" spans="1:24" ht="15">
      <c r="A13" s="4" t="s">
        <v>105</v>
      </c>
      <c r="B13" s="50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0.003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v>0</v>
      </c>
    </row>
    <row r="14" spans="1:24" ht="15">
      <c r="A14" s="4" t="s">
        <v>5</v>
      </c>
      <c r="B14" s="50">
        <v>0.01</v>
      </c>
      <c r="C14" s="14">
        <v>0.08</v>
      </c>
      <c r="D14" s="14">
        <v>0.294</v>
      </c>
      <c r="E14" s="14">
        <v>0.012</v>
      </c>
      <c r="F14" s="14">
        <v>0</v>
      </c>
      <c r="G14" s="14">
        <v>0.064</v>
      </c>
      <c r="H14" s="14">
        <v>0.062</v>
      </c>
      <c r="I14" s="14">
        <v>0.079</v>
      </c>
      <c r="J14" s="14">
        <v>0.237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v>0</v>
      </c>
    </row>
    <row r="15" spans="1:24" ht="15">
      <c r="A15" s="4" t="s">
        <v>32</v>
      </c>
      <c r="B15" s="50">
        <v>0</v>
      </c>
      <c r="C15" s="14">
        <v>0.037</v>
      </c>
      <c r="D15" s="14">
        <v>0</v>
      </c>
      <c r="E15" s="14">
        <v>0.002</v>
      </c>
      <c r="F15" s="14">
        <v>0</v>
      </c>
      <c r="G15" s="14">
        <v>0.004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5">
        <v>0</v>
      </c>
    </row>
    <row r="16" spans="1:24" ht="15">
      <c r="A16" s="4" t="s">
        <v>13</v>
      </c>
      <c r="B16" s="50">
        <v>0</v>
      </c>
      <c r="C16" s="14">
        <v>0.283</v>
      </c>
      <c r="D16" s="14">
        <v>0.011</v>
      </c>
      <c r="E16" s="14">
        <v>0.087</v>
      </c>
      <c r="F16" s="14">
        <v>0.282</v>
      </c>
      <c r="G16" s="14">
        <v>0.196</v>
      </c>
      <c r="H16" s="14">
        <v>0.716</v>
      </c>
      <c r="I16" s="14">
        <v>0.281</v>
      </c>
      <c r="J16" s="14">
        <v>0.262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5">
        <v>0</v>
      </c>
    </row>
    <row r="17" spans="1:24" ht="15.75" thickBot="1">
      <c r="A17" s="4" t="s">
        <v>14</v>
      </c>
      <c r="B17" s="52">
        <v>19.884</v>
      </c>
      <c r="C17" s="51">
        <v>54.874</v>
      </c>
      <c r="D17" s="51">
        <v>63.383</v>
      </c>
      <c r="E17" s="51">
        <v>42.082</v>
      </c>
      <c r="F17" s="51">
        <v>37.899</v>
      </c>
      <c r="G17" s="51">
        <v>37.042</v>
      </c>
      <c r="H17" s="51">
        <v>25.87</v>
      </c>
      <c r="I17" s="51">
        <v>23.208</v>
      </c>
      <c r="J17" s="51">
        <v>24.638</v>
      </c>
      <c r="K17" s="51">
        <v>0.253</v>
      </c>
      <c r="L17" s="51">
        <v>0.04</v>
      </c>
      <c r="M17" s="51">
        <v>0</v>
      </c>
      <c r="N17" s="51">
        <v>0.057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6">
        <v>0</v>
      </c>
    </row>
    <row r="18" spans="1:24" ht="15.75" thickBot="1">
      <c r="A18" s="2" t="s">
        <v>15</v>
      </c>
      <c r="B18" s="35">
        <v>23.983</v>
      </c>
      <c r="C18" s="16">
        <v>59.196</v>
      </c>
      <c r="D18" s="16">
        <v>69.994</v>
      </c>
      <c r="E18" s="16">
        <v>46.739</v>
      </c>
      <c r="F18" s="16">
        <v>42.03</v>
      </c>
      <c r="G18" s="16">
        <v>42.754</v>
      </c>
      <c r="H18" s="16">
        <v>37.423</v>
      </c>
      <c r="I18" s="16">
        <v>27.928</v>
      </c>
      <c r="J18" s="16">
        <v>30.383</v>
      </c>
      <c r="K18" s="16">
        <v>2.908</v>
      </c>
      <c r="L18" s="16">
        <v>1.738</v>
      </c>
      <c r="M18" s="16">
        <v>2.207</v>
      </c>
      <c r="N18" s="16">
        <v>2.397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7">
        <v>0</v>
      </c>
    </row>
    <row r="19" spans="1:21" ht="15">
      <c r="A19" s="6"/>
      <c r="T19" s="1"/>
      <c r="U19" s="1"/>
    </row>
    <row r="20" spans="1:21" ht="15.75" thickBot="1">
      <c r="A20" s="6" t="s">
        <v>106</v>
      </c>
      <c r="T20" s="1"/>
      <c r="U20" s="1"/>
    </row>
    <row r="21" spans="1:24" ht="15.75" thickBot="1">
      <c r="A21" s="2" t="s">
        <v>2</v>
      </c>
      <c r="B21" s="11">
        <v>1980</v>
      </c>
      <c r="C21" s="9">
        <v>1990</v>
      </c>
      <c r="D21" s="9">
        <v>2000</v>
      </c>
      <c r="E21" s="9">
        <v>2001</v>
      </c>
      <c r="F21" s="9">
        <v>2002</v>
      </c>
      <c r="G21" s="9">
        <v>2003</v>
      </c>
      <c r="H21" s="9">
        <v>2004</v>
      </c>
      <c r="I21" s="9">
        <v>2005</v>
      </c>
      <c r="J21" s="9">
        <v>2006</v>
      </c>
      <c r="K21" s="9">
        <v>2007</v>
      </c>
      <c r="L21" s="9">
        <v>2008</v>
      </c>
      <c r="M21" s="9">
        <v>2009</v>
      </c>
      <c r="N21" s="9">
        <v>2010</v>
      </c>
      <c r="O21" s="9">
        <v>2011</v>
      </c>
      <c r="P21" s="9">
        <v>2012</v>
      </c>
      <c r="Q21" s="9">
        <v>2013</v>
      </c>
      <c r="R21" s="9">
        <v>2014</v>
      </c>
      <c r="S21" s="9">
        <v>2015</v>
      </c>
      <c r="T21" s="9">
        <v>2016</v>
      </c>
      <c r="U21" s="9">
        <v>2017</v>
      </c>
      <c r="V21" s="9">
        <v>2018</v>
      </c>
      <c r="W21" s="9">
        <v>2019</v>
      </c>
      <c r="X21" s="10">
        <v>2020</v>
      </c>
    </row>
    <row r="22" spans="1:24" ht="15">
      <c r="A22" s="4" t="s">
        <v>101</v>
      </c>
      <c r="B22" s="81">
        <v>0</v>
      </c>
      <c r="C22" s="82">
        <v>0</v>
      </c>
      <c r="D22" s="82">
        <v>205</v>
      </c>
      <c r="E22" s="82">
        <v>121</v>
      </c>
      <c r="F22" s="82">
        <v>168</v>
      </c>
      <c r="G22" s="82">
        <v>347</v>
      </c>
      <c r="H22" s="82">
        <v>360</v>
      </c>
      <c r="I22" s="82">
        <v>454</v>
      </c>
      <c r="J22" s="82">
        <v>336</v>
      </c>
      <c r="K22" s="82">
        <v>505</v>
      </c>
      <c r="L22" s="82">
        <v>505</v>
      </c>
      <c r="M22" s="82">
        <v>735</v>
      </c>
      <c r="N22" s="82">
        <v>631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54">
        <v>0</v>
      </c>
      <c r="U22" s="54">
        <v>0</v>
      </c>
      <c r="V22" s="54">
        <v>0</v>
      </c>
      <c r="W22" s="54">
        <v>0</v>
      </c>
      <c r="X22" s="55">
        <v>0</v>
      </c>
    </row>
    <row r="23" spans="1:24" ht="15">
      <c r="A23" s="4" t="s">
        <v>7</v>
      </c>
      <c r="B23" s="83">
        <v>1559</v>
      </c>
      <c r="C23" s="7">
        <v>608</v>
      </c>
      <c r="D23" s="7">
        <v>1188</v>
      </c>
      <c r="E23" s="7">
        <v>448</v>
      </c>
      <c r="F23" s="7">
        <v>553</v>
      </c>
      <c r="G23" s="7">
        <v>1054</v>
      </c>
      <c r="H23" s="7">
        <v>2128</v>
      </c>
      <c r="I23" s="7">
        <v>934</v>
      </c>
      <c r="J23" s="7">
        <v>937</v>
      </c>
      <c r="K23" s="7">
        <v>673</v>
      </c>
      <c r="L23" s="7">
        <v>250</v>
      </c>
      <c r="M23" s="7">
        <v>250</v>
      </c>
      <c r="N23" s="7">
        <v>250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14">
        <v>0</v>
      </c>
      <c r="U23" s="14">
        <v>0</v>
      </c>
      <c r="V23" s="14">
        <v>0</v>
      </c>
      <c r="W23" s="14">
        <v>0</v>
      </c>
      <c r="X23" s="15">
        <v>0</v>
      </c>
    </row>
    <row r="24" spans="1:24" ht="15">
      <c r="A24" s="4" t="s">
        <v>102</v>
      </c>
      <c r="B24" s="83">
        <v>0</v>
      </c>
      <c r="C24" s="7">
        <v>0</v>
      </c>
      <c r="D24" s="7">
        <v>2</v>
      </c>
      <c r="E24" s="7">
        <v>13</v>
      </c>
      <c r="F24" s="7">
        <v>0</v>
      </c>
      <c r="G24" s="7">
        <v>0</v>
      </c>
      <c r="H24" s="7">
        <v>19</v>
      </c>
      <c r="I24" s="7">
        <v>22</v>
      </c>
      <c r="J24" s="7">
        <v>72</v>
      </c>
      <c r="K24" s="7">
        <v>79</v>
      </c>
      <c r="L24" s="7">
        <v>79</v>
      </c>
      <c r="M24" s="7">
        <v>79</v>
      </c>
      <c r="N24" s="7">
        <v>79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4">
        <v>0</v>
      </c>
      <c r="U24" s="14">
        <v>0</v>
      </c>
      <c r="V24" s="14">
        <v>0</v>
      </c>
      <c r="W24" s="14">
        <v>0</v>
      </c>
      <c r="X24" s="15">
        <v>0</v>
      </c>
    </row>
    <row r="25" spans="1:24" ht="15">
      <c r="A25" s="4" t="s">
        <v>107</v>
      </c>
      <c r="B25" s="83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9</v>
      </c>
      <c r="K25" s="7">
        <v>9</v>
      </c>
      <c r="L25" s="7">
        <v>9</v>
      </c>
      <c r="M25" s="7">
        <v>9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14">
        <v>0</v>
      </c>
      <c r="U25" s="14">
        <v>0</v>
      </c>
      <c r="V25" s="14">
        <v>0</v>
      </c>
      <c r="W25" s="14">
        <v>0</v>
      </c>
      <c r="X25" s="15">
        <v>0</v>
      </c>
    </row>
    <row r="26" spans="1:24" ht="15">
      <c r="A26" s="4" t="s">
        <v>92</v>
      </c>
      <c r="B26" s="83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3</v>
      </c>
      <c r="I26" s="7">
        <v>0</v>
      </c>
      <c r="J26" s="7">
        <v>1</v>
      </c>
      <c r="K26" s="7">
        <v>11</v>
      </c>
      <c r="L26" s="7">
        <v>2</v>
      </c>
      <c r="M26" s="7">
        <v>2</v>
      </c>
      <c r="N26" s="7">
        <v>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14">
        <v>0</v>
      </c>
      <c r="U26" s="14">
        <v>0</v>
      </c>
      <c r="V26" s="14">
        <v>0</v>
      </c>
      <c r="W26" s="14">
        <v>0</v>
      </c>
      <c r="X26" s="15">
        <v>0</v>
      </c>
    </row>
    <row r="27" spans="1:24" ht="15">
      <c r="A27" s="4" t="s">
        <v>108</v>
      </c>
      <c r="B27" s="83">
        <v>0</v>
      </c>
      <c r="C27" s="7">
        <v>0</v>
      </c>
      <c r="D27" s="7">
        <v>4</v>
      </c>
      <c r="E27" s="7">
        <v>4</v>
      </c>
      <c r="F27" s="7">
        <v>1</v>
      </c>
      <c r="G27" s="7">
        <v>5</v>
      </c>
      <c r="H27" s="7">
        <v>14</v>
      </c>
      <c r="I27" s="7">
        <v>7</v>
      </c>
      <c r="J27" s="7">
        <v>1</v>
      </c>
      <c r="K27" s="7">
        <v>0</v>
      </c>
      <c r="L27" s="7">
        <v>1</v>
      </c>
      <c r="M27" s="7">
        <v>1</v>
      </c>
      <c r="N27" s="7">
        <v>12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14">
        <v>0</v>
      </c>
      <c r="U27" s="14">
        <v>0</v>
      </c>
      <c r="V27" s="14">
        <v>0</v>
      </c>
      <c r="W27" s="14">
        <v>0</v>
      </c>
      <c r="X27" s="15">
        <v>0</v>
      </c>
    </row>
    <row r="28" spans="1:24" ht="15">
      <c r="A28" s="4" t="s">
        <v>47</v>
      </c>
      <c r="B28" s="83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2</v>
      </c>
      <c r="L28" s="7">
        <v>1</v>
      </c>
      <c r="M28" s="7">
        <v>1</v>
      </c>
      <c r="N28" s="7">
        <v>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4">
        <v>0</v>
      </c>
      <c r="U28" s="14">
        <v>0</v>
      </c>
      <c r="V28" s="14">
        <v>0</v>
      </c>
      <c r="W28" s="14">
        <v>0</v>
      </c>
      <c r="X28" s="15">
        <v>0</v>
      </c>
    </row>
    <row r="29" spans="1:24" ht="15">
      <c r="A29" s="4" t="s">
        <v>103</v>
      </c>
      <c r="B29" s="83">
        <v>0</v>
      </c>
      <c r="C29" s="7">
        <v>0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14">
        <v>0</v>
      </c>
      <c r="U29" s="14">
        <v>0</v>
      </c>
      <c r="V29" s="14">
        <v>0</v>
      </c>
      <c r="W29" s="14">
        <v>0</v>
      </c>
      <c r="X29" s="15">
        <v>0</v>
      </c>
    </row>
    <row r="30" spans="1:24" ht="15">
      <c r="A30" s="4" t="s">
        <v>42</v>
      </c>
      <c r="B30" s="83">
        <v>0</v>
      </c>
      <c r="C30" s="7">
        <v>769</v>
      </c>
      <c r="D30" s="7">
        <v>491</v>
      </c>
      <c r="E30" s="7">
        <v>628</v>
      </c>
      <c r="F30" s="7">
        <v>455</v>
      </c>
      <c r="G30" s="7">
        <v>646</v>
      </c>
      <c r="H30" s="7">
        <v>644</v>
      </c>
      <c r="I30" s="7">
        <v>393</v>
      </c>
      <c r="J30" s="7">
        <v>588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14">
        <v>0</v>
      </c>
      <c r="U30" s="14">
        <v>0</v>
      </c>
      <c r="V30" s="14">
        <v>0</v>
      </c>
      <c r="W30" s="14">
        <v>0</v>
      </c>
      <c r="X30" s="15">
        <v>0</v>
      </c>
    </row>
    <row r="31" spans="1:24" ht="15">
      <c r="A31" s="4" t="s">
        <v>104</v>
      </c>
      <c r="B31" s="83">
        <v>0</v>
      </c>
      <c r="C31" s="7">
        <v>0</v>
      </c>
      <c r="D31" s="7">
        <v>20</v>
      </c>
      <c r="E31" s="7">
        <v>8</v>
      </c>
      <c r="F31" s="7">
        <v>4</v>
      </c>
      <c r="G31" s="7">
        <v>23</v>
      </c>
      <c r="H31" s="7">
        <v>8</v>
      </c>
      <c r="I31" s="7">
        <v>11</v>
      </c>
      <c r="J31" s="7">
        <v>28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14">
        <v>0</v>
      </c>
      <c r="U31" s="14">
        <v>0</v>
      </c>
      <c r="V31" s="14">
        <v>0</v>
      </c>
      <c r="W31" s="14">
        <v>0</v>
      </c>
      <c r="X31" s="15">
        <v>0</v>
      </c>
    </row>
    <row r="32" spans="1:24" ht="15">
      <c r="A32" s="4" t="s">
        <v>13</v>
      </c>
      <c r="B32" s="83">
        <v>0</v>
      </c>
      <c r="C32" s="7">
        <v>112</v>
      </c>
      <c r="D32" s="7">
        <v>16</v>
      </c>
      <c r="E32" s="7">
        <v>103</v>
      </c>
      <c r="F32" s="7">
        <v>211</v>
      </c>
      <c r="G32" s="7">
        <v>266</v>
      </c>
      <c r="H32" s="7">
        <v>894</v>
      </c>
      <c r="I32" s="7">
        <v>349</v>
      </c>
      <c r="J32" s="7">
        <v>348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14">
        <v>0</v>
      </c>
      <c r="U32" s="14">
        <v>0</v>
      </c>
      <c r="V32" s="14">
        <v>0</v>
      </c>
      <c r="W32" s="14">
        <v>0</v>
      </c>
      <c r="X32" s="15">
        <v>0</v>
      </c>
    </row>
    <row r="33" spans="1:24" ht="15.75" thickBot="1">
      <c r="A33" s="4" t="s">
        <v>14</v>
      </c>
      <c r="B33" s="84">
        <v>8476</v>
      </c>
      <c r="C33" s="85">
        <v>21975</v>
      </c>
      <c r="D33" s="85">
        <v>25945</v>
      </c>
      <c r="E33" s="85">
        <v>15571</v>
      </c>
      <c r="F33" s="85">
        <v>14257</v>
      </c>
      <c r="G33" s="85">
        <v>17100</v>
      </c>
      <c r="H33" s="85">
        <v>13144</v>
      </c>
      <c r="I33" s="85">
        <v>10878</v>
      </c>
      <c r="J33" s="85">
        <v>11920</v>
      </c>
      <c r="K33" s="85">
        <v>180</v>
      </c>
      <c r="L33" s="85">
        <v>32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51">
        <v>0</v>
      </c>
      <c r="U33" s="51">
        <v>0</v>
      </c>
      <c r="V33" s="51">
        <v>0</v>
      </c>
      <c r="W33" s="51">
        <v>0</v>
      </c>
      <c r="X33" s="56">
        <v>0</v>
      </c>
    </row>
    <row r="34" spans="1:24" ht="15.75" thickBot="1">
      <c r="A34" s="2" t="s">
        <v>15</v>
      </c>
      <c r="B34" s="86">
        <v>10035</v>
      </c>
      <c r="C34" s="8">
        <v>23465</v>
      </c>
      <c r="D34" s="8">
        <v>27871</v>
      </c>
      <c r="E34" s="8">
        <v>16896</v>
      </c>
      <c r="F34" s="8">
        <v>15649</v>
      </c>
      <c r="G34" s="8">
        <v>19443</v>
      </c>
      <c r="H34" s="8">
        <v>17214</v>
      </c>
      <c r="I34" s="8">
        <v>13049</v>
      </c>
      <c r="J34" s="8">
        <v>14240</v>
      </c>
      <c r="K34" s="8">
        <v>1459</v>
      </c>
      <c r="L34" s="8">
        <v>879</v>
      </c>
      <c r="M34" s="8">
        <v>1077</v>
      </c>
      <c r="N34" s="8">
        <v>982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16">
        <v>0</v>
      </c>
      <c r="U34" s="16">
        <v>0</v>
      </c>
      <c r="V34" s="16">
        <v>0</v>
      </c>
      <c r="W34" s="16">
        <v>0</v>
      </c>
      <c r="X34" s="17">
        <v>0</v>
      </c>
    </row>
    <row r="35" spans="1:21" ht="15">
      <c r="A35" s="6"/>
      <c r="T35" s="1"/>
      <c r="U35" s="1"/>
    </row>
    <row r="36" spans="1:21" ht="15">
      <c r="A36" s="6" t="s">
        <v>109</v>
      </c>
      <c r="T36" s="1"/>
      <c r="U36" s="1"/>
    </row>
    <row r="37" spans="1:21" ht="15.75" thickBot="1">
      <c r="A37" s="6" t="s">
        <v>110</v>
      </c>
      <c r="T37" s="1"/>
      <c r="U37" s="1"/>
    </row>
    <row r="38" spans="1:24" ht="15.75" thickBot="1">
      <c r="A38" s="2" t="s">
        <v>2</v>
      </c>
      <c r="B38" s="11">
        <v>1980</v>
      </c>
      <c r="C38" s="9">
        <v>1990</v>
      </c>
      <c r="D38" s="9">
        <v>2000</v>
      </c>
      <c r="E38" s="9">
        <v>2001</v>
      </c>
      <c r="F38" s="9">
        <v>2002</v>
      </c>
      <c r="G38" s="9">
        <v>2003</v>
      </c>
      <c r="H38" s="9">
        <v>2004</v>
      </c>
      <c r="I38" s="9">
        <v>2005</v>
      </c>
      <c r="J38" s="9">
        <v>2006</v>
      </c>
      <c r="K38" s="9">
        <v>2007</v>
      </c>
      <c r="L38" s="9">
        <v>2008</v>
      </c>
      <c r="M38" s="9">
        <v>2009</v>
      </c>
      <c r="N38" s="9">
        <v>2010</v>
      </c>
      <c r="O38" s="9">
        <v>2011</v>
      </c>
      <c r="P38" s="9">
        <v>2012</v>
      </c>
      <c r="Q38" s="9">
        <v>2013</v>
      </c>
      <c r="R38" s="9">
        <v>2014</v>
      </c>
      <c r="S38" s="9">
        <v>2015</v>
      </c>
      <c r="T38" s="9">
        <v>2016</v>
      </c>
      <c r="U38" s="9">
        <v>2017</v>
      </c>
      <c r="V38" s="9">
        <v>2018</v>
      </c>
      <c r="W38" s="9">
        <v>2019</v>
      </c>
      <c r="X38" s="10">
        <v>2020</v>
      </c>
    </row>
    <row r="39" spans="1:24" ht="15">
      <c r="A39" s="4" t="s">
        <v>12</v>
      </c>
      <c r="B39" s="53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0.042</v>
      </c>
      <c r="J39" s="54">
        <v>0</v>
      </c>
      <c r="K39" s="54">
        <v>0</v>
      </c>
      <c r="L39" s="54">
        <v>0.017</v>
      </c>
      <c r="M39" s="54">
        <v>0.048</v>
      </c>
      <c r="N39" s="54">
        <v>0.141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5">
        <v>0</v>
      </c>
    </row>
    <row r="40" spans="1:24" ht="15">
      <c r="A40" s="4" t="s">
        <v>47</v>
      </c>
      <c r="B40" s="50">
        <v>0</v>
      </c>
      <c r="C40" s="14">
        <v>0</v>
      </c>
      <c r="D40" s="14">
        <v>0</v>
      </c>
      <c r="E40" s="14">
        <v>0</v>
      </c>
      <c r="F40" s="14">
        <v>0.008</v>
      </c>
      <c r="G40" s="14">
        <v>0</v>
      </c>
      <c r="H40" s="14">
        <v>0.002</v>
      </c>
      <c r="I40" s="14">
        <v>0.04</v>
      </c>
      <c r="J40" s="14">
        <v>0</v>
      </c>
      <c r="K40" s="14">
        <v>0.258</v>
      </c>
      <c r="L40" s="14">
        <v>0.031</v>
      </c>
      <c r="M40" s="14">
        <v>0.017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5">
        <v>0</v>
      </c>
    </row>
    <row r="41" spans="1:24" ht="15">
      <c r="A41" s="4" t="s">
        <v>42</v>
      </c>
      <c r="B41" s="50">
        <v>0</v>
      </c>
      <c r="C41" s="14">
        <v>0.035</v>
      </c>
      <c r="D41" s="14">
        <v>0.113</v>
      </c>
      <c r="E41" s="14">
        <v>0.09</v>
      </c>
      <c r="F41" s="14">
        <v>0.093</v>
      </c>
      <c r="G41" s="14">
        <v>0.072</v>
      </c>
      <c r="H41" s="14">
        <v>0.118</v>
      </c>
      <c r="I41" s="14">
        <v>0.052</v>
      </c>
      <c r="J41" s="14">
        <v>0.073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5">
        <v>0</v>
      </c>
    </row>
    <row r="42" spans="1:24" ht="15">
      <c r="A42" s="4" t="s">
        <v>104</v>
      </c>
      <c r="B42" s="50">
        <v>0</v>
      </c>
      <c r="C42" s="14">
        <v>0</v>
      </c>
      <c r="D42" s="14">
        <v>0</v>
      </c>
      <c r="E42" s="14">
        <v>0.011</v>
      </c>
      <c r="F42" s="14">
        <v>0</v>
      </c>
      <c r="G42" s="14">
        <v>0</v>
      </c>
      <c r="H42" s="14">
        <v>0.001</v>
      </c>
      <c r="I42" s="14">
        <v>0.001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5">
        <v>0</v>
      </c>
    </row>
    <row r="43" spans="1:24" ht="15">
      <c r="A43" s="4" t="s">
        <v>5</v>
      </c>
      <c r="B43" s="50">
        <v>0</v>
      </c>
      <c r="C43" s="14">
        <v>0</v>
      </c>
      <c r="D43" s="14">
        <v>0.214</v>
      </c>
      <c r="E43" s="14">
        <v>0.039</v>
      </c>
      <c r="F43" s="14">
        <v>0.014</v>
      </c>
      <c r="G43" s="14">
        <v>0.406</v>
      </c>
      <c r="H43" s="14">
        <v>0.119</v>
      </c>
      <c r="I43" s="14">
        <v>1.37</v>
      </c>
      <c r="J43" s="14">
        <v>17.17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5">
        <v>0</v>
      </c>
    </row>
    <row r="44" spans="1:24" ht="15">
      <c r="A44" s="4" t="s">
        <v>32</v>
      </c>
      <c r="B44" s="50">
        <v>2.022</v>
      </c>
      <c r="C44" s="14">
        <v>18.398</v>
      </c>
      <c r="D44" s="14">
        <v>12.434</v>
      </c>
      <c r="E44" s="14">
        <v>13.66</v>
      </c>
      <c r="F44" s="14">
        <v>5.361</v>
      </c>
      <c r="G44" s="14">
        <v>1.011</v>
      </c>
      <c r="H44" s="14">
        <v>4.545</v>
      </c>
      <c r="I44" s="14">
        <v>5.528</v>
      </c>
      <c r="J44" s="14">
        <v>8.856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5">
        <v>0</v>
      </c>
    </row>
    <row r="45" spans="1:24" ht="15">
      <c r="A45" s="4" t="s">
        <v>51</v>
      </c>
      <c r="B45" s="50">
        <v>0</v>
      </c>
      <c r="C45" s="14">
        <v>0.006</v>
      </c>
      <c r="D45" s="14">
        <v>0.003</v>
      </c>
      <c r="E45" s="14">
        <v>0</v>
      </c>
      <c r="F45" s="14">
        <v>0.001</v>
      </c>
      <c r="G45" s="14">
        <v>0.001</v>
      </c>
      <c r="H45" s="14">
        <v>0.081</v>
      </c>
      <c r="I45" s="14">
        <v>0.12</v>
      </c>
      <c r="J45" s="14">
        <v>0.024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5">
        <v>0</v>
      </c>
    </row>
    <row r="46" spans="1:24" ht="15">
      <c r="A46" s="4" t="s">
        <v>111</v>
      </c>
      <c r="B46" s="50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0.01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5">
        <v>0</v>
      </c>
    </row>
    <row r="47" spans="1:24" ht="15">
      <c r="A47" s="4" t="s">
        <v>48</v>
      </c>
      <c r="B47" s="50">
        <v>0</v>
      </c>
      <c r="C47" s="14">
        <v>0</v>
      </c>
      <c r="D47" s="14">
        <v>0.786</v>
      </c>
      <c r="E47" s="14">
        <v>0.92</v>
      </c>
      <c r="F47" s="14">
        <v>1.18</v>
      </c>
      <c r="G47" s="14">
        <v>1.553</v>
      </c>
      <c r="H47" s="14">
        <v>0.818</v>
      </c>
      <c r="I47" s="14">
        <v>0.374</v>
      </c>
      <c r="J47" s="14">
        <v>0.604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5">
        <v>0</v>
      </c>
    </row>
    <row r="48" spans="1:24" ht="15">
      <c r="A48" s="4" t="s">
        <v>112</v>
      </c>
      <c r="B48" s="50">
        <v>0</v>
      </c>
      <c r="C48" s="14">
        <v>0</v>
      </c>
      <c r="D48" s="14">
        <v>0</v>
      </c>
      <c r="E48" s="14">
        <v>0.006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5">
        <v>0</v>
      </c>
    </row>
    <row r="49" spans="1:24" ht="15">
      <c r="A49" s="4" t="s">
        <v>13</v>
      </c>
      <c r="B49" s="50">
        <v>0</v>
      </c>
      <c r="C49" s="14">
        <v>0.138</v>
      </c>
      <c r="D49" s="14">
        <v>5.892</v>
      </c>
      <c r="E49" s="14">
        <v>1.937</v>
      </c>
      <c r="F49" s="14">
        <v>1.924</v>
      </c>
      <c r="G49" s="14">
        <v>7.051</v>
      </c>
      <c r="H49" s="14">
        <v>4.982</v>
      </c>
      <c r="I49" s="14">
        <v>6.795</v>
      </c>
      <c r="J49" s="14">
        <v>3.622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5">
        <v>0</v>
      </c>
    </row>
    <row r="50" spans="1:24" ht="15.75" thickBot="1">
      <c r="A50" s="4" t="s">
        <v>14</v>
      </c>
      <c r="B50" s="52">
        <v>7.818</v>
      </c>
      <c r="C50" s="51">
        <v>26.903</v>
      </c>
      <c r="D50" s="51">
        <v>32.785</v>
      </c>
      <c r="E50" s="51">
        <v>21.545</v>
      </c>
      <c r="F50" s="51">
        <v>30.583</v>
      </c>
      <c r="G50" s="51">
        <v>30.15</v>
      </c>
      <c r="H50" s="51">
        <v>19.942</v>
      </c>
      <c r="I50" s="51">
        <v>18.558</v>
      </c>
      <c r="J50" s="51">
        <v>0</v>
      </c>
      <c r="K50" s="51">
        <v>0</v>
      </c>
      <c r="L50" s="51">
        <v>0</v>
      </c>
      <c r="M50" s="51">
        <v>0</v>
      </c>
      <c r="N50" s="51">
        <v>0.076</v>
      </c>
      <c r="O50" s="51">
        <v>0</v>
      </c>
      <c r="P50" s="51">
        <v>0.9</v>
      </c>
      <c r="Q50" s="51">
        <v>0.3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6">
        <v>0</v>
      </c>
    </row>
    <row r="51" spans="1:24" ht="15.75" thickBot="1">
      <c r="A51" s="2" t="s">
        <v>15</v>
      </c>
      <c r="B51" s="35">
        <v>16.853</v>
      </c>
      <c r="C51" s="16">
        <v>59.139</v>
      </c>
      <c r="D51" s="16">
        <v>72.13</v>
      </c>
      <c r="E51" s="16">
        <v>49.336</v>
      </c>
      <c r="F51" s="16">
        <v>48.992</v>
      </c>
      <c r="G51" s="16">
        <v>48.796</v>
      </c>
      <c r="H51" s="16">
        <v>38.655</v>
      </c>
      <c r="I51" s="16">
        <v>35.407</v>
      </c>
      <c r="J51" s="16">
        <v>52.092</v>
      </c>
      <c r="K51" s="16">
        <v>11.038</v>
      </c>
      <c r="L51" s="16">
        <v>0.202</v>
      </c>
      <c r="M51" s="16">
        <v>0.065</v>
      </c>
      <c r="N51" s="16">
        <v>0.217</v>
      </c>
      <c r="O51" s="16">
        <v>0</v>
      </c>
      <c r="P51" s="16">
        <v>0.9</v>
      </c>
      <c r="Q51" s="16">
        <v>0.3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7">
        <v>0</v>
      </c>
    </row>
    <row r="52" spans="1:21" ht="15">
      <c r="A52" s="6"/>
      <c r="T52" s="1"/>
      <c r="U52" s="1"/>
    </row>
    <row r="53" spans="1:21" ht="15.75" thickBot="1">
      <c r="A53" s="6" t="s">
        <v>113</v>
      </c>
      <c r="T53" s="1"/>
      <c r="U53" s="1"/>
    </row>
    <row r="54" spans="1:24" ht="15.75" thickBot="1">
      <c r="A54" s="2" t="s">
        <v>2</v>
      </c>
      <c r="B54" s="11">
        <v>1980</v>
      </c>
      <c r="C54" s="9">
        <v>1990</v>
      </c>
      <c r="D54" s="9">
        <v>2000</v>
      </c>
      <c r="E54" s="9">
        <v>2001</v>
      </c>
      <c r="F54" s="9">
        <v>2002</v>
      </c>
      <c r="G54" s="9">
        <v>2003</v>
      </c>
      <c r="H54" s="9">
        <v>2004</v>
      </c>
      <c r="I54" s="9">
        <v>2005</v>
      </c>
      <c r="J54" s="9">
        <v>2006</v>
      </c>
      <c r="K54" s="9">
        <v>2007</v>
      </c>
      <c r="L54" s="9">
        <v>2008</v>
      </c>
      <c r="M54" s="9">
        <v>2009</v>
      </c>
      <c r="N54" s="9">
        <v>2010</v>
      </c>
      <c r="O54" s="9">
        <v>2011</v>
      </c>
      <c r="P54" s="9">
        <v>2012</v>
      </c>
      <c r="Q54" s="9">
        <v>2013</v>
      </c>
      <c r="R54" s="9">
        <v>2014</v>
      </c>
      <c r="S54" s="9">
        <v>2015</v>
      </c>
      <c r="T54" s="9">
        <v>2016</v>
      </c>
      <c r="U54" s="9">
        <v>2017</v>
      </c>
      <c r="V54" s="9">
        <v>2018</v>
      </c>
      <c r="W54" s="9">
        <v>2019</v>
      </c>
      <c r="X54" s="10">
        <v>2020</v>
      </c>
    </row>
    <row r="55" spans="1:24" ht="15">
      <c r="A55" s="4" t="s">
        <v>47</v>
      </c>
      <c r="B55" s="81">
        <v>0</v>
      </c>
      <c r="C55" s="82">
        <v>0</v>
      </c>
      <c r="D55" s="82">
        <v>0</v>
      </c>
      <c r="E55" s="82">
        <v>0</v>
      </c>
      <c r="F55" s="82">
        <v>4</v>
      </c>
      <c r="G55" s="82">
        <v>0</v>
      </c>
      <c r="H55" s="82">
        <v>2</v>
      </c>
      <c r="I55" s="82">
        <v>100</v>
      </c>
      <c r="J55" s="82">
        <v>0</v>
      </c>
      <c r="K55" s="82">
        <v>205</v>
      </c>
      <c r="L55" s="82">
        <v>29</v>
      </c>
      <c r="M55" s="82">
        <v>21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54">
        <v>0</v>
      </c>
      <c r="U55" s="54">
        <v>0</v>
      </c>
      <c r="V55" s="54">
        <v>0</v>
      </c>
      <c r="W55" s="54">
        <v>0</v>
      </c>
      <c r="X55" s="55">
        <v>0</v>
      </c>
    </row>
    <row r="56" spans="1:24" ht="15">
      <c r="A56" s="4" t="s">
        <v>12</v>
      </c>
      <c r="B56" s="83"/>
      <c r="C56" s="7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15</v>
      </c>
      <c r="J56" s="7">
        <v>0</v>
      </c>
      <c r="K56" s="7">
        <v>0</v>
      </c>
      <c r="L56" s="7">
        <v>10</v>
      </c>
      <c r="M56" s="7">
        <v>21</v>
      </c>
      <c r="N56" s="7">
        <v>73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14">
        <v>0</v>
      </c>
      <c r="U56" s="14">
        <v>0</v>
      </c>
      <c r="V56" s="14">
        <v>0</v>
      </c>
      <c r="W56" s="14">
        <v>0</v>
      </c>
      <c r="X56" s="15">
        <v>0</v>
      </c>
    </row>
    <row r="57" spans="1:24" ht="15">
      <c r="A57" s="4" t="s">
        <v>42</v>
      </c>
      <c r="B57" s="83">
        <v>0</v>
      </c>
      <c r="C57" s="7">
        <v>31</v>
      </c>
      <c r="D57" s="7">
        <v>43</v>
      </c>
      <c r="E57" s="7">
        <v>24</v>
      </c>
      <c r="F57" s="7">
        <v>51</v>
      </c>
      <c r="G57" s="7">
        <v>90</v>
      </c>
      <c r="H57" s="7">
        <v>82</v>
      </c>
      <c r="I57" s="7">
        <v>43</v>
      </c>
      <c r="J57" s="7">
        <v>56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14">
        <v>0</v>
      </c>
      <c r="U57" s="14">
        <v>0</v>
      </c>
      <c r="V57" s="14">
        <v>0</v>
      </c>
      <c r="W57" s="14">
        <v>0</v>
      </c>
      <c r="X57" s="15">
        <v>0</v>
      </c>
    </row>
    <row r="58" spans="1:24" ht="15">
      <c r="A58" s="4" t="s">
        <v>104</v>
      </c>
      <c r="B58" s="83">
        <v>0</v>
      </c>
      <c r="C58" s="7">
        <v>0</v>
      </c>
      <c r="D58" s="7">
        <v>0</v>
      </c>
      <c r="E58" s="7">
        <v>37</v>
      </c>
      <c r="F58" s="7">
        <v>0</v>
      </c>
      <c r="G58" s="7">
        <v>0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14">
        <v>0</v>
      </c>
      <c r="U58" s="14">
        <v>0</v>
      </c>
      <c r="V58" s="14">
        <v>0</v>
      </c>
      <c r="W58" s="14">
        <v>0</v>
      </c>
      <c r="X58" s="15">
        <v>0</v>
      </c>
    </row>
    <row r="59" spans="1:24" ht="15">
      <c r="A59" s="4" t="s">
        <v>5</v>
      </c>
      <c r="B59" s="83">
        <v>0</v>
      </c>
      <c r="C59" s="7">
        <v>0</v>
      </c>
      <c r="D59" s="7">
        <v>110</v>
      </c>
      <c r="E59" s="7">
        <v>16</v>
      </c>
      <c r="F59" s="7">
        <v>3</v>
      </c>
      <c r="G59" s="7">
        <v>169</v>
      </c>
      <c r="H59" s="7">
        <v>45</v>
      </c>
      <c r="I59" s="7">
        <v>501</v>
      </c>
      <c r="J59" s="7">
        <v>4482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14">
        <v>0</v>
      </c>
      <c r="U59" s="14">
        <v>0</v>
      </c>
      <c r="V59" s="14">
        <v>0</v>
      </c>
      <c r="W59" s="14">
        <v>0</v>
      </c>
      <c r="X59" s="15">
        <v>0</v>
      </c>
    </row>
    <row r="60" spans="1:24" ht="15">
      <c r="A60" s="4" t="s">
        <v>32</v>
      </c>
      <c r="B60" s="83">
        <v>881</v>
      </c>
      <c r="C60" s="7">
        <v>5894</v>
      </c>
      <c r="D60" s="7">
        <v>3415</v>
      </c>
      <c r="E60" s="7">
        <v>3209</v>
      </c>
      <c r="F60" s="7">
        <v>1760</v>
      </c>
      <c r="G60" s="7">
        <v>504</v>
      </c>
      <c r="H60" s="7">
        <v>2081</v>
      </c>
      <c r="I60" s="7">
        <v>2113</v>
      </c>
      <c r="J60" s="7">
        <v>2951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14">
        <v>0</v>
      </c>
      <c r="U60" s="14">
        <v>0</v>
      </c>
      <c r="V60" s="14">
        <v>0</v>
      </c>
      <c r="W60" s="14">
        <v>0</v>
      </c>
      <c r="X60" s="15">
        <v>0</v>
      </c>
    </row>
    <row r="61" spans="1:24" ht="15">
      <c r="A61" s="4" t="s">
        <v>51</v>
      </c>
      <c r="B61" s="83">
        <v>0</v>
      </c>
      <c r="C61" s="7">
        <v>7</v>
      </c>
      <c r="D61" s="7">
        <v>11</v>
      </c>
      <c r="E61" s="7">
        <v>0</v>
      </c>
      <c r="F61" s="7">
        <v>2</v>
      </c>
      <c r="G61" s="7">
        <v>1</v>
      </c>
      <c r="H61" s="7">
        <v>43</v>
      </c>
      <c r="I61" s="7">
        <v>77</v>
      </c>
      <c r="J61" s="7">
        <v>43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14">
        <v>0</v>
      </c>
      <c r="U61" s="14">
        <v>0</v>
      </c>
      <c r="V61" s="14">
        <v>0</v>
      </c>
      <c r="W61" s="14">
        <v>0</v>
      </c>
      <c r="X61" s="15">
        <v>0</v>
      </c>
    </row>
    <row r="62" spans="1:24" ht="15">
      <c r="A62" s="4" t="s">
        <v>111</v>
      </c>
      <c r="B62" s="83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14">
        <v>0</v>
      </c>
      <c r="U62" s="14">
        <v>0</v>
      </c>
      <c r="V62" s="14">
        <v>0</v>
      </c>
      <c r="W62" s="14">
        <v>0</v>
      </c>
      <c r="X62" s="15">
        <v>0</v>
      </c>
    </row>
    <row r="63" spans="1:24" ht="15">
      <c r="A63" s="4" t="s">
        <v>48</v>
      </c>
      <c r="B63" s="83"/>
      <c r="C63" s="7"/>
      <c r="D63" s="7">
        <v>327</v>
      </c>
      <c r="E63" s="7">
        <v>344</v>
      </c>
      <c r="F63" s="7">
        <v>455</v>
      </c>
      <c r="G63" s="7">
        <v>840</v>
      </c>
      <c r="H63" s="7">
        <v>492</v>
      </c>
      <c r="I63" s="7">
        <v>231</v>
      </c>
      <c r="J63" s="7">
        <v>319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14">
        <v>0</v>
      </c>
      <c r="U63" s="14">
        <v>0</v>
      </c>
      <c r="V63" s="14">
        <v>0</v>
      </c>
      <c r="W63" s="14">
        <v>0</v>
      </c>
      <c r="X63" s="15">
        <v>0</v>
      </c>
    </row>
    <row r="64" spans="1:24" ht="15">
      <c r="A64" s="4" t="s">
        <v>112</v>
      </c>
      <c r="B64" s="83">
        <v>0</v>
      </c>
      <c r="C64" s="7">
        <v>0</v>
      </c>
      <c r="D64" s="7">
        <v>0</v>
      </c>
      <c r="E64" s="7">
        <v>15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14">
        <v>0</v>
      </c>
      <c r="U64" s="14">
        <v>0</v>
      </c>
      <c r="V64" s="14">
        <v>0</v>
      </c>
      <c r="W64" s="14">
        <v>0</v>
      </c>
      <c r="X64" s="15">
        <v>0</v>
      </c>
    </row>
    <row r="65" spans="1:24" ht="15">
      <c r="A65" s="4" t="s">
        <v>13</v>
      </c>
      <c r="B65" s="83">
        <v>0</v>
      </c>
      <c r="C65" s="7">
        <v>33</v>
      </c>
      <c r="D65" s="7">
        <v>1108</v>
      </c>
      <c r="E65" s="7">
        <v>341</v>
      </c>
      <c r="F65" s="7">
        <v>397</v>
      </c>
      <c r="G65" s="7">
        <v>1767</v>
      </c>
      <c r="H65" s="7">
        <v>1119</v>
      </c>
      <c r="I65" s="7">
        <v>1327</v>
      </c>
      <c r="J65" s="7">
        <v>898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14">
        <v>0</v>
      </c>
      <c r="U65" s="14">
        <v>0</v>
      </c>
      <c r="V65" s="14">
        <v>0</v>
      </c>
      <c r="W65" s="14">
        <v>0</v>
      </c>
      <c r="X65" s="15">
        <v>0</v>
      </c>
    </row>
    <row r="66" spans="1:24" ht="15.75" thickBot="1">
      <c r="A66" s="4" t="s">
        <v>14</v>
      </c>
      <c r="B66" s="84">
        <v>4953</v>
      </c>
      <c r="C66" s="85">
        <v>17944</v>
      </c>
      <c r="D66" s="85">
        <v>16155</v>
      </c>
      <c r="E66" s="85">
        <v>10173</v>
      </c>
      <c r="F66" s="85">
        <v>13384</v>
      </c>
      <c r="G66" s="85">
        <v>15997</v>
      </c>
      <c r="H66" s="85">
        <v>11611</v>
      </c>
      <c r="I66" s="85">
        <v>9600</v>
      </c>
      <c r="J66" s="85">
        <v>9739</v>
      </c>
      <c r="K66" s="85">
        <v>5830</v>
      </c>
      <c r="L66" s="85">
        <v>142</v>
      </c>
      <c r="M66" s="85">
        <v>0</v>
      </c>
      <c r="N66" s="85">
        <v>726</v>
      </c>
      <c r="O66" s="85">
        <v>0</v>
      </c>
      <c r="P66" s="85">
        <v>458</v>
      </c>
      <c r="Q66" s="85">
        <v>215</v>
      </c>
      <c r="R66" s="85">
        <v>0</v>
      </c>
      <c r="S66" s="85">
        <v>0</v>
      </c>
      <c r="T66" s="51">
        <v>0</v>
      </c>
      <c r="U66" s="51">
        <v>0</v>
      </c>
      <c r="V66" s="51">
        <v>0</v>
      </c>
      <c r="W66" s="51">
        <v>0</v>
      </c>
      <c r="X66" s="56">
        <v>0</v>
      </c>
    </row>
    <row r="67" spans="1:24" ht="15.75" thickBot="1">
      <c r="A67" s="2" t="s">
        <v>15</v>
      </c>
      <c r="B67" s="8">
        <v>5834</v>
      </c>
      <c r="C67" s="8">
        <v>23909</v>
      </c>
      <c r="D67" s="8">
        <v>21169</v>
      </c>
      <c r="E67" s="8">
        <v>14159</v>
      </c>
      <c r="F67" s="8">
        <v>16056</v>
      </c>
      <c r="G67" s="8">
        <v>19368</v>
      </c>
      <c r="H67" s="8">
        <v>15476</v>
      </c>
      <c r="I67" s="8">
        <v>14008</v>
      </c>
      <c r="J67" s="8">
        <v>18490</v>
      </c>
      <c r="K67" s="8">
        <v>6035</v>
      </c>
      <c r="L67" s="8">
        <v>181</v>
      </c>
      <c r="M67" s="8">
        <v>42</v>
      </c>
      <c r="N67" s="8">
        <v>799</v>
      </c>
      <c r="O67" s="8">
        <v>0</v>
      </c>
      <c r="P67" s="8">
        <v>458</v>
      </c>
      <c r="Q67" s="8">
        <v>215</v>
      </c>
      <c r="R67" s="8">
        <v>0</v>
      </c>
      <c r="S67" s="8">
        <v>0</v>
      </c>
      <c r="T67" s="16">
        <v>0</v>
      </c>
      <c r="U67" s="16">
        <v>0</v>
      </c>
      <c r="V67" s="16">
        <v>0</v>
      </c>
      <c r="W67" s="16">
        <v>0</v>
      </c>
      <c r="X67" s="17">
        <v>0</v>
      </c>
    </row>
    <row r="68" spans="20:21" ht="15">
      <c r="T68" s="1"/>
      <c r="U68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5"/>
  <sheetViews>
    <sheetView zoomScale="70" zoomScaleNormal="70" zoomScalePageLayoutView="0" workbookViewId="0" topLeftCell="A34">
      <pane xSplit="1" topLeftCell="D1" activePane="topRight" state="frozen"/>
      <selection pane="topLeft" activeCell="A1" sqref="A1"/>
      <selection pane="topRight" activeCell="X53" sqref="B53:X64"/>
    </sheetView>
  </sheetViews>
  <sheetFormatPr defaultColWidth="11.421875" defaultRowHeight="15"/>
  <cols>
    <col min="1" max="1" width="20.8515625" style="0" customWidth="1"/>
    <col min="16" max="16" width="12.00390625" style="0" bestFit="1" customWidth="1"/>
    <col min="17" max="18" width="12.421875" style="0" bestFit="1" customWidth="1"/>
  </cols>
  <sheetData>
    <row r="1" ht="15">
      <c r="A1" s="6" t="s">
        <v>114</v>
      </c>
    </row>
    <row r="2" ht="15">
      <c r="A2" s="6" t="s">
        <v>115</v>
      </c>
    </row>
    <row r="3" ht="15">
      <c r="A3" s="6"/>
    </row>
    <row r="4" ht="15.75" thickBot="1">
      <c r="A4" s="6" t="s">
        <v>116</v>
      </c>
    </row>
    <row r="5" spans="1:24" ht="15.75" thickBot="1">
      <c r="A5" s="2" t="s">
        <v>2</v>
      </c>
      <c r="B5" s="11">
        <v>1980</v>
      </c>
      <c r="C5" s="9">
        <v>1990</v>
      </c>
      <c r="D5" s="9">
        <v>2000</v>
      </c>
      <c r="E5" s="9">
        <v>2001</v>
      </c>
      <c r="F5" s="9">
        <v>2002</v>
      </c>
      <c r="G5" s="9">
        <v>2003</v>
      </c>
      <c r="H5" s="9">
        <v>2004</v>
      </c>
      <c r="I5" s="9">
        <v>2005</v>
      </c>
      <c r="J5" s="9">
        <v>2006</v>
      </c>
      <c r="K5" s="9">
        <v>2007</v>
      </c>
      <c r="L5" s="9">
        <v>2008</v>
      </c>
      <c r="M5" s="9">
        <v>2009</v>
      </c>
      <c r="N5" s="9">
        <v>2010</v>
      </c>
      <c r="O5" s="9">
        <v>2011</v>
      </c>
      <c r="P5" s="9">
        <v>2012</v>
      </c>
      <c r="Q5" s="9">
        <v>2013</v>
      </c>
      <c r="R5" s="9">
        <v>2014</v>
      </c>
      <c r="S5" s="9">
        <v>2015</v>
      </c>
      <c r="T5" s="9">
        <v>2016</v>
      </c>
      <c r="U5" s="9">
        <v>2017</v>
      </c>
      <c r="V5" s="9">
        <v>2018</v>
      </c>
      <c r="W5" s="9">
        <v>2019</v>
      </c>
      <c r="X5" s="10">
        <v>2020</v>
      </c>
    </row>
    <row r="6" spans="1:24" ht="15">
      <c r="A6" s="4" t="s">
        <v>42</v>
      </c>
      <c r="B6" s="53">
        <v>537.747</v>
      </c>
      <c r="C6" s="54">
        <v>888.217</v>
      </c>
      <c r="D6" s="54">
        <v>1362.5</v>
      </c>
      <c r="E6" s="54">
        <v>1257.5</v>
      </c>
      <c r="F6" s="54">
        <v>1221.15</v>
      </c>
      <c r="G6" s="54">
        <v>1210.59</v>
      </c>
      <c r="H6" s="54">
        <v>1410.27</v>
      </c>
      <c r="I6" s="54">
        <v>1460.93</v>
      </c>
      <c r="J6" s="54">
        <v>1627.88</v>
      </c>
      <c r="K6" s="54">
        <v>2199.13</v>
      </c>
      <c r="L6" s="54">
        <v>2746.81</v>
      </c>
      <c r="M6" s="54">
        <v>3293.74</v>
      </c>
      <c r="N6" s="54">
        <v>2313.571</v>
      </c>
      <c r="O6" s="54">
        <v>3148</v>
      </c>
      <c r="P6" s="54">
        <v>4158</v>
      </c>
      <c r="Q6" s="54">
        <v>4594</v>
      </c>
      <c r="R6" s="54">
        <v>4465.03</v>
      </c>
      <c r="S6" s="54">
        <v>4752.683</v>
      </c>
      <c r="T6" s="54">
        <v>5487.059</v>
      </c>
      <c r="U6" s="54">
        <v>6056.512</v>
      </c>
      <c r="V6" s="54">
        <v>5746.37</v>
      </c>
      <c r="W6" s="54">
        <v>5672.9</v>
      </c>
      <c r="X6" s="55">
        <v>5866.004</v>
      </c>
    </row>
    <row r="7" spans="1:24" ht="15">
      <c r="A7" s="4" t="s">
        <v>7</v>
      </c>
      <c r="B7" s="50">
        <v>0.004</v>
      </c>
      <c r="C7" s="14">
        <v>0.173</v>
      </c>
      <c r="D7" s="14">
        <v>2969.016</v>
      </c>
      <c r="E7" s="14">
        <v>1724.35</v>
      </c>
      <c r="F7" s="14">
        <v>618.266</v>
      </c>
      <c r="G7" s="14">
        <v>166.821</v>
      </c>
      <c r="H7" s="14">
        <v>424.154</v>
      </c>
      <c r="I7" s="14">
        <v>296.277</v>
      </c>
      <c r="J7" s="14">
        <v>738.13</v>
      </c>
      <c r="K7" s="14">
        <v>833.191</v>
      </c>
      <c r="L7" s="14">
        <v>1303.261</v>
      </c>
      <c r="M7" s="14">
        <v>3285.951</v>
      </c>
      <c r="N7" s="14">
        <v>1602.248</v>
      </c>
      <c r="O7" s="14">
        <v>1262</v>
      </c>
      <c r="P7" s="14">
        <v>2930</v>
      </c>
      <c r="Q7" s="14">
        <v>3662</v>
      </c>
      <c r="R7" s="14">
        <v>5081.59</v>
      </c>
      <c r="S7" s="14">
        <v>4470.653</v>
      </c>
      <c r="T7" s="14">
        <v>3565.694</v>
      </c>
      <c r="U7" s="14">
        <v>4748.435</v>
      </c>
      <c r="V7" s="14">
        <v>4756.582</v>
      </c>
      <c r="W7" s="14">
        <v>2737.57</v>
      </c>
      <c r="X7" s="15">
        <v>3116.054</v>
      </c>
    </row>
    <row r="8" spans="1:24" ht="15">
      <c r="A8" s="4" t="s">
        <v>76</v>
      </c>
      <c r="B8" s="50">
        <v>1058.67</v>
      </c>
      <c r="C8" s="14">
        <v>1915.51</v>
      </c>
      <c r="D8" s="14">
        <v>2192.8</v>
      </c>
      <c r="E8" s="14">
        <v>2149.96</v>
      </c>
      <c r="F8" s="14">
        <v>2083.64</v>
      </c>
      <c r="G8" s="14">
        <v>2083.88</v>
      </c>
      <c r="H8" s="14">
        <v>2312.63</v>
      </c>
      <c r="I8" s="14">
        <v>2294.72</v>
      </c>
      <c r="J8" s="14">
        <v>2274.05</v>
      </c>
      <c r="K8" s="14">
        <v>2133.88</v>
      </c>
      <c r="L8" s="14">
        <v>2312.54</v>
      </c>
      <c r="M8" s="14">
        <v>2344.3</v>
      </c>
      <c r="N8" s="14">
        <v>2344.304</v>
      </c>
      <c r="O8" s="14">
        <v>2319</v>
      </c>
      <c r="P8" s="14">
        <v>2408</v>
      </c>
      <c r="Q8" s="14">
        <v>2461</v>
      </c>
      <c r="R8" s="14">
        <v>2411.348</v>
      </c>
      <c r="S8" s="14">
        <v>2441.557</v>
      </c>
      <c r="T8" s="14">
        <v>2365.778</v>
      </c>
      <c r="U8" s="14">
        <v>2441.011</v>
      </c>
      <c r="V8" s="14">
        <v>2337.398</v>
      </c>
      <c r="W8" s="14">
        <v>2359.214</v>
      </c>
      <c r="X8" s="15">
        <v>2252.413</v>
      </c>
    </row>
    <row r="9" spans="1:24" ht="15">
      <c r="A9" s="4" t="s">
        <v>48</v>
      </c>
      <c r="B9" s="50">
        <v>0</v>
      </c>
      <c r="C9" s="14">
        <v>0</v>
      </c>
      <c r="D9" s="14">
        <v>792.113</v>
      </c>
      <c r="E9" s="14">
        <v>711.608</v>
      </c>
      <c r="F9" s="14">
        <v>516.014</v>
      </c>
      <c r="G9" s="14">
        <v>479.488</v>
      </c>
      <c r="H9" s="14">
        <v>629.426</v>
      </c>
      <c r="I9" s="14">
        <v>774.733</v>
      </c>
      <c r="J9" s="14">
        <v>778.686</v>
      </c>
      <c r="K9" s="14">
        <v>774.005</v>
      </c>
      <c r="L9" s="14">
        <v>1116.1</v>
      </c>
      <c r="M9" s="14">
        <v>1769.37</v>
      </c>
      <c r="N9" s="14">
        <v>2206.326</v>
      </c>
      <c r="O9" s="14">
        <v>2183</v>
      </c>
      <c r="P9" s="14">
        <v>2327</v>
      </c>
      <c r="Q9" s="14">
        <v>1979</v>
      </c>
      <c r="R9" s="14">
        <v>2684.734</v>
      </c>
      <c r="S9" s="14">
        <v>2403.787</v>
      </c>
      <c r="T9" s="14">
        <v>2430.441</v>
      </c>
      <c r="U9" s="14">
        <v>2490.68</v>
      </c>
      <c r="V9" s="14">
        <v>2588.239</v>
      </c>
      <c r="W9" s="14">
        <v>1940.92</v>
      </c>
      <c r="X9" s="15">
        <v>2223.88</v>
      </c>
    </row>
    <row r="10" spans="1:24" ht="15">
      <c r="A10" s="4" t="s">
        <v>46</v>
      </c>
      <c r="B10" s="50">
        <v>89.571</v>
      </c>
      <c r="C10" s="14">
        <v>400.439</v>
      </c>
      <c r="D10" s="14">
        <v>91.398</v>
      </c>
      <c r="E10" s="14">
        <v>166.909</v>
      </c>
      <c r="F10" s="14">
        <v>172.358</v>
      </c>
      <c r="G10" s="14">
        <v>151.551</v>
      </c>
      <c r="H10" s="14">
        <v>104.311</v>
      </c>
      <c r="I10" s="14">
        <v>65.644</v>
      </c>
      <c r="J10" s="14">
        <v>125.621</v>
      </c>
      <c r="K10" s="14">
        <v>930.332</v>
      </c>
      <c r="L10" s="14">
        <v>2001.09</v>
      </c>
      <c r="M10" s="14">
        <v>1700.74</v>
      </c>
      <c r="N10" s="14">
        <v>1468.365</v>
      </c>
      <c r="O10" s="14">
        <v>2250</v>
      </c>
      <c r="P10" s="14">
        <v>1734</v>
      </c>
      <c r="Q10" s="14">
        <v>1659</v>
      </c>
      <c r="R10" s="14">
        <v>1412.672</v>
      </c>
      <c r="S10" s="14">
        <v>1099.603</v>
      </c>
      <c r="T10" s="14">
        <v>956.49</v>
      </c>
      <c r="U10" s="14">
        <v>1098.385</v>
      </c>
      <c r="V10" s="14">
        <v>687.66</v>
      </c>
      <c r="W10" s="14">
        <v>1535.972</v>
      </c>
      <c r="X10" s="15">
        <v>2662.662</v>
      </c>
    </row>
    <row r="11" spans="1:24" ht="15">
      <c r="A11" s="4" t="s">
        <v>13</v>
      </c>
      <c r="B11" s="50">
        <v>7.649</v>
      </c>
      <c r="C11" s="14">
        <v>204.8</v>
      </c>
      <c r="D11" s="14">
        <v>1004.23</v>
      </c>
      <c r="E11" s="14">
        <v>885.28</v>
      </c>
      <c r="F11" s="14">
        <v>897.008</v>
      </c>
      <c r="G11" s="14">
        <v>780.199</v>
      </c>
      <c r="H11" s="14">
        <v>1252.2</v>
      </c>
      <c r="I11" s="14">
        <v>1059.32</v>
      </c>
      <c r="J11" s="14">
        <v>1207.04</v>
      </c>
      <c r="K11" s="14">
        <v>1216</v>
      </c>
      <c r="L11" s="14">
        <v>1337.18</v>
      </c>
      <c r="M11" s="14">
        <v>1155.94</v>
      </c>
      <c r="N11" s="14">
        <v>1442.636</v>
      </c>
      <c r="O11" s="14">
        <v>1592</v>
      </c>
      <c r="P11" s="14">
        <v>1460</v>
      </c>
      <c r="Q11" s="14">
        <v>1386</v>
      </c>
      <c r="R11" s="14">
        <v>1438.827</v>
      </c>
      <c r="S11" s="14">
        <v>1478.79</v>
      </c>
      <c r="T11" s="14">
        <v>1496.928</v>
      </c>
      <c r="U11" s="14">
        <v>1588.834</v>
      </c>
      <c r="V11" s="14">
        <v>1436.321</v>
      </c>
      <c r="W11" s="14">
        <v>1220</v>
      </c>
      <c r="X11" s="15">
        <v>1034.105</v>
      </c>
    </row>
    <row r="12" spans="1:24" ht="15">
      <c r="A12" s="4" t="s">
        <v>41</v>
      </c>
      <c r="B12" s="50">
        <v>38.724</v>
      </c>
      <c r="C12" s="14">
        <v>97.585</v>
      </c>
      <c r="D12" s="14">
        <v>28.076</v>
      </c>
      <c r="E12" s="14">
        <v>28.207</v>
      </c>
      <c r="F12" s="14">
        <v>11.218</v>
      </c>
      <c r="G12" s="14">
        <v>11.364</v>
      </c>
      <c r="H12" s="14">
        <v>34.777</v>
      </c>
      <c r="I12" s="14">
        <v>32.796</v>
      </c>
      <c r="J12" s="14">
        <v>85.707</v>
      </c>
      <c r="K12" s="14">
        <v>296.007</v>
      </c>
      <c r="L12" s="14">
        <v>593.128</v>
      </c>
      <c r="M12" s="14">
        <v>795.459</v>
      </c>
      <c r="N12" s="14">
        <v>940.093</v>
      </c>
      <c r="O12" s="14">
        <v>611</v>
      </c>
      <c r="P12" s="14">
        <v>474</v>
      </c>
      <c r="Q12" s="14">
        <v>1105</v>
      </c>
      <c r="R12" s="14">
        <v>939.954</v>
      </c>
      <c r="S12" s="14">
        <v>1094.325</v>
      </c>
      <c r="T12" s="14">
        <v>1029.14</v>
      </c>
      <c r="U12" s="14">
        <v>1185.413</v>
      </c>
      <c r="V12" s="14">
        <v>940.339</v>
      </c>
      <c r="W12" s="14">
        <v>1278.269</v>
      </c>
      <c r="X12" s="15">
        <v>1536.06</v>
      </c>
    </row>
    <row r="13" spans="1:24" ht="15">
      <c r="A13" s="4" t="s">
        <v>75</v>
      </c>
      <c r="B13" s="50">
        <v>0.267</v>
      </c>
      <c r="C13" s="14">
        <v>102.913</v>
      </c>
      <c r="D13" s="14">
        <v>249.648</v>
      </c>
      <c r="E13" s="14">
        <v>243.292</v>
      </c>
      <c r="F13" s="14">
        <v>157.364</v>
      </c>
      <c r="G13" s="14">
        <v>113.407</v>
      </c>
      <c r="H13" s="14">
        <v>453.46</v>
      </c>
      <c r="I13" s="14">
        <v>443.986</v>
      </c>
      <c r="J13" s="14">
        <v>733.963</v>
      </c>
      <c r="K13" s="14">
        <v>636.287</v>
      </c>
      <c r="L13" s="14">
        <v>967.026</v>
      </c>
      <c r="M13" s="14">
        <v>569.926</v>
      </c>
      <c r="N13" s="14">
        <v>553.174</v>
      </c>
      <c r="O13" s="14">
        <v>670</v>
      </c>
      <c r="P13" s="14">
        <v>421</v>
      </c>
      <c r="Q13" s="14">
        <v>589</v>
      </c>
      <c r="R13" s="14">
        <v>982.425</v>
      </c>
      <c r="S13" s="14">
        <v>517.099</v>
      </c>
      <c r="T13" s="14">
        <v>567.401</v>
      </c>
      <c r="U13" s="14">
        <v>623.939</v>
      </c>
      <c r="V13" s="14">
        <v>629.17</v>
      </c>
      <c r="W13" s="14">
        <v>507.254</v>
      </c>
      <c r="X13" s="15">
        <v>567.362</v>
      </c>
    </row>
    <row r="14" spans="1:24" ht="15">
      <c r="A14" s="4" t="s">
        <v>117</v>
      </c>
      <c r="B14" s="50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0.052</v>
      </c>
      <c r="J14" s="14">
        <v>401.62</v>
      </c>
      <c r="K14" s="14">
        <v>66.12</v>
      </c>
      <c r="L14" s="14">
        <v>291.368</v>
      </c>
      <c r="M14" s="14">
        <v>496.173</v>
      </c>
      <c r="N14" s="14">
        <v>811.838</v>
      </c>
      <c r="O14" s="14">
        <v>838</v>
      </c>
      <c r="P14" s="14">
        <v>738</v>
      </c>
      <c r="Q14" s="14">
        <v>561</v>
      </c>
      <c r="R14" s="14">
        <v>815.8</v>
      </c>
      <c r="S14" s="14">
        <v>865.196</v>
      </c>
      <c r="T14" s="14">
        <v>804.552</v>
      </c>
      <c r="U14" s="14">
        <v>907.764</v>
      </c>
      <c r="V14" s="14">
        <v>736.002</v>
      </c>
      <c r="W14" s="14">
        <v>743.432</v>
      </c>
      <c r="X14" s="15">
        <v>1167.457</v>
      </c>
    </row>
    <row r="15" spans="1:24" ht="15">
      <c r="A15" s="4" t="s">
        <v>35</v>
      </c>
      <c r="B15" s="50">
        <v>0</v>
      </c>
      <c r="C15" s="14">
        <v>0</v>
      </c>
      <c r="D15" s="14">
        <v>443.343</v>
      </c>
      <c r="E15" s="14">
        <v>346.041</v>
      </c>
      <c r="F15" s="14">
        <v>451.346</v>
      </c>
      <c r="G15" s="14">
        <v>414.975</v>
      </c>
      <c r="H15" s="14">
        <v>594.448</v>
      </c>
      <c r="I15" s="14">
        <v>691.129</v>
      </c>
      <c r="J15" s="14">
        <v>964.379</v>
      </c>
      <c r="K15" s="14">
        <v>838.123</v>
      </c>
      <c r="L15" s="14">
        <v>811.361</v>
      </c>
      <c r="M15" s="14">
        <v>457.585</v>
      </c>
      <c r="N15" s="14">
        <v>992.261</v>
      </c>
      <c r="O15" s="14">
        <v>778</v>
      </c>
      <c r="P15" s="14">
        <v>762</v>
      </c>
      <c r="Q15" s="14">
        <v>511</v>
      </c>
      <c r="R15" s="14">
        <v>1003.006</v>
      </c>
      <c r="S15" s="14">
        <v>600.673</v>
      </c>
      <c r="T15" s="14">
        <v>881.37</v>
      </c>
      <c r="U15" s="14">
        <v>813.98</v>
      </c>
      <c r="V15" s="14">
        <v>808.421</v>
      </c>
      <c r="W15" s="14">
        <v>859.428</v>
      </c>
      <c r="X15" s="15">
        <v>777.025</v>
      </c>
    </row>
    <row r="16" spans="1:24" ht="15.75" thickBot="1">
      <c r="A16" s="4" t="s">
        <v>14</v>
      </c>
      <c r="B16" s="52">
        <v>383.065</v>
      </c>
      <c r="C16" s="51">
        <v>1026.562</v>
      </c>
      <c r="D16" s="51">
        <v>1471.459</v>
      </c>
      <c r="E16" s="51">
        <v>1808.27</v>
      </c>
      <c r="F16" s="51">
        <v>1413.32</v>
      </c>
      <c r="G16" s="51">
        <v>1255.101</v>
      </c>
      <c r="H16" s="51">
        <v>1474.693</v>
      </c>
      <c r="I16" s="51">
        <v>1150.239</v>
      </c>
      <c r="J16" s="51">
        <v>1879.572</v>
      </c>
      <c r="K16" s="51">
        <v>1871.345</v>
      </c>
      <c r="L16" s="51">
        <v>2509.443</v>
      </c>
      <c r="M16" s="51">
        <v>2712.532</v>
      </c>
      <c r="N16" s="51">
        <v>3097.029</v>
      </c>
      <c r="O16" s="51">
        <v>2380</v>
      </c>
      <c r="P16" s="51">
        <v>2719</v>
      </c>
      <c r="Q16" s="51">
        <v>2048</v>
      </c>
      <c r="R16" s="51">
        <v>2424.331</v>
      </c>
      <c r="S16" s="51">
        <v>2221.647</v>
      </c>
      <c r="T16" s="51">
        <v>2550.892</v>
      </c>
      <c r="U16" s="51">
        <v>2933.708</v>
      </c>
      <c r="V16" s="51">
        <f>(V17-SUM(V6:V15))</f>
        <v>3321.8330000000024</v>
      </c>
      <c r="W16" s="51">
        <f>(W17-SUM(W6:W15))</f>
        <v>3223.113000000001</v>
      </c>
      <c r="X16" s="56">
        <f>(X17-SUM(X6:X15))</f>
        <v>3747.3719999999958</v>
      </c>
    </row>
    <row r="17" spans="1:24" ht="15.75" thickBot="1">
      <c r="A17" s="2" t="s">
        <v>15</v>
      </c>
      <c r="B17" s="35">
        <v>2115.697</v>
      </c>
      <c r="C17" s="16">
        <v>4636.199</v>
      </c>
      <c r="D17" s="16">
        <v>10604.583</v>
      </c>
      <c r="E17" s="16">
        <v>9321.417</v>
      </c>
      <c r="F17" s="16">
        <v>7541.684</v>
      </c>
      <c r="G17" s="16">
        <v>6667.376</v>
      </c>
      <c r="H17" s="16">
        <v>8690.369</v>
      </c>
      <c r="I17" s="16">
        <v>8269.826</v>
      </c>
      <c r="J17" s="16">
        <v>10816.648</v>
      </c>
      <c r="K17" s="16">
        <v>11794.42</v>
      </c>
      <c r="L17" s="16">
        <v>15989.307</v>
      </c>
      <c r="M17" s="16">
        <v>18581.716</v>
      </c>
      <c r="N17" s="16">
        <v>17771.845</v>
      </c>
      <c r="O17" s="16">
        <v>18031</v>
      </c>
      <c r="P17" s="16">
        <v>20131</v>
      </c>
      <c r="Q17" s="16">
        <v>20555</v>
      </c>
      <c r="R17" s="16">
        <v>23659.717</v>
      </c>
      <c r="S17" s="16">
        <v>21946.013</v>
      </c>
      <c r="T17" s="16">
        <v>22135.745</v>
      </c>
      <c r="U17" s="16">
        <f>SUM(U6:U16)</f>
        <v>24888.660999999996</v>
      </c>
      <c r="V17" s="16">
        <v>23988.335</v>
      </c>
      <c r="W17" s="16">
        <v>22078.072</v>
      </c>
      <c r="X17" s="17">
        <v>24950.394</v>
      </c>
    </row>
    <row r="18" spans="1:21" ht="15">
      <c r="A18" s="6"/>
      <c r="T18" s="1"/>
      <c r="U18" s="1"/>
    </row>
    <row r="19" spans="1:21" ht="15.75" thickBot="1">
      <c r="A19" s="6" t="s">
        <v>118</v>
      </c>
      <c r="T19" s="1"/>
      <c r="U19" s="1"/>
    </row>
    <row r="20" spans="1:24" ht="15.75" thickBot="1">
      <c r="A20" s="2" t="s">
        <v>2</v>
      </c>
      <c r="B20" s="11">
        <v>1980</v>
      </c>
      <c r="C20" s="9">
        <v>1990</v>
      </c>
      <c r="D20" s="9">
        <v>2000</v>
      </c>
      <c r="E20" s="9">
        <v>2001</v>
      </c>
      <c r="F20" s="9">
        <v>2002</v>
      </c>
      <c r="G20" s="9">
        <v>2003</v>
      </c>
      <c r="H20" s="9">
        <v>2004</v>
      </c>
      <c r="I20" s="9">
        <v>2005</v>
      </c>
      <c r="J20" s="9">
        <v>2006</v>
      </c>
      <c r="K20" s="9">
        <v>2007</v>
      </c>
      <c r="L20" s="9">
        <v>2008</v>
      </c>
      <c r="M20" s="9">
        <v>2009</v>
      </c>
      <c r="N20" s="9">
        <v>2010</v>
      </c>
      <c r="O20" s="9">
        <v>2011</v>
      </c>
      <c r="P20" s="9">
        <v>2012</v>
      </c>
      <c r="Q20" s="9">
        <v>2013</v>
      </c>
      <c r="R20" s="9">
        <v>2014</v>
      </c>
      <c r="S20" s="9">
        <v>2015</v>
      </c>
      <c r="T20" s="9">
        <v>2016</v>
      </c>
      <c r="U20" s="9">
        <v>2017</v>
      </c>
      <c r="V20" s="9">
        <v>2018</v>
      </c>
      <c r="W20" s="9">
        <v>2019</v>
      </c>
      <c r="X20" s="10">
        <v>2020</v>
      </c>
    </row>
    <row r="21" spans="1:24" ht="15">
      <c r="A21" s="4" t="s">
        <v>7</v>
      </c>
      <c r="B21" s="53">
        <v>2</v>
      </c>
      <c r="C21" s="54">
        <v>132</v>
      </c>
      <c r="D21" s="54">
        <v>657652</v>
      </c>
      <c r="E21" s="54">
        <v>373624</v>
      </c>
      <c r="F21" s="54">
        <v>146608</v>
      </c>
      <c r="G21" s="54">
        <v>46734</v>
      </c>
      <c r="H21" s="54">
        <v>134463</v>
      </c>
      <c r="I21" s="54">
        <v>84110</v>
      </c>
      <c r="J21" s="54">
        <v>208014</v>
      </c>
      <c r="K21" s="54">
        <v>351754</v>
      </c>
      <c r="L21" s="54">
        <v>754514</v>
      </c>
      <c r="M21" s="54">
        <v>1391305</v>
      </c>
      <c r="N21" s="54">
        <v>779515</v>
      </c>
      <c r="O21" s="54">
        <v>801898</v>
      </c>
      <c r="P21" s="54">
        <v>1958939</v>
      </c>
      <c r="Q21" s="54">
        <v>2424311</v>
      </c>
      <c r="R21" s="54">
        <v>2802356</v>
      </c>
      <c r="S21" s="54">
        <v>2043752</v>
      </c>
      <c r="T21" s="54">
        <v>1490453</v>
      </c>
      <c r="U21" s="54">
        <v>2164165</v>
      </c>
      <c r="V21" s="54">
        <v>2225932</v>
      </c>
      <c r="W21" s="54">
        <v>1222971</v>
      </c>
      <c r="X21" s="55">
        <v>1362364</v>
      </c>
    </row>
    <row r="22" spans="1:24" ht="15">
      <c r="A22" s="4" t="s">
        <v>42</v>
      </c>
      <c r="B22" s="50">
        <v>211104</v>
      </c>
      <c r="C22" s="14">
        <v>433290</v>
      </c>
      <c r="D22" s="14">
        <v>242269</v>
      </c>
      <c r="E22" s="14">
        <v>254321</v>
      </c>
      <c r="F22" s="14">
        <v>285443</v>
      </c>
      <c r="G22" s="14">
        <v>361062</v>
      </c>
      <c r="H22" s="14">
        <v>460747</v>
      </c>
      <c r="I22" s="14">
        <v>393631</v>
      </c>
      <c r="J22" s="14">
        <v>505032</v>
      </c>
      <c r="K22" s="14">
        <v>848187</v>
      </c>
      <c r="L22" s="14">
        <v>1592080</v>
      </c>
      <c r="M22" s="14">
        <v>1354380</v>
      </c>
      <c r="N22" s="14">
        <v>980373</v>
      </c>
      <c r="O22" s="14">
        <v>2010945</v>
      </c>
      <c r="P22" s="14">
        <v>2583234</v>
      </c>
      <c r="Q22" s="14">
        <v>2640739</v>
      </c>
      <c r="R22" s="14">
        <v>2154729</v>
      </c>
      <c r="S22" s="14">
        <v>1983626</v>
      </c>
      <c r="T22" s="14">
        <v>2335378</v>
      </c>
      <c r="U22" s="14">
        <v>2726247</v>
      </c>
      <c r="V22" s="14">
        <v>2526330</v>
      </c>
      <c r="W22" s="14">
        <v>2407834</v>
      </c>
      <c r="X22" s="15">
        <v>2645625</v>
      </c>
    </row>
    <row r="23" spans="1:24" ht="15">
      <c r="A23" s="4" t="s">
        <v>76</v>
      </c>
      <c r="B23" s="50">
        <v>314192</v>
      </c>
      <c r="C23" s="14">
        <v>561946</v>
      </c>
      <c r="D23" s="14">
        <v>513501</v>
      </c>
      <c r="E23" s="14">
        <v>527375</v>
      </c>
      <c r="F23" s="14">
        <v>577022</v>
      </c>
      <c r="G23" s="14">
        <v>687058</v>
      </c>
      <c r="H23" s="14">
        <v>842405</v>
      </c>
      <c r="I23" s="14">
        <v>723330</v>
      </c>
      <c r="J23" s="14">
        <v>717114</v>
      </c>
      <c r="K23" s="14">
        <v>958651</v>
      </c>
      <c r="L23" s="14">
        <v>1576690</v>
      </c>
      <c r="M23" s="14">
        <v>1090420</v>
      </c>
      <c r="N23" s="14">
        <v>1162774</v>
      </c>
      <c r="O23" s="14">
        <v>1538928</v>
      </c>
      <c r="P23" s="14">
        <v>1659134</v>
      </c>
      <c r="Q23" s="14">
        <v>1683666</v>
      </c>
      <c r="R23" s="14">
        <v>1283516</v>
      </c>
      <c r="S23" s="14">
        <v>1193503</v>
      </c>
      <c r="T23" s="14">
        <v>1043541</v>
      </c>
      <c r="U23" s="14">
        <v>1153246</v>
      </c>
      <c r="V23" s="14">
        <v>1124349</v>
      </c>
      <c r="W23" s="14">
        <v>1032830</v>
      </c>
      <c r="X23" s="15">
        <v>965145</v>
      </c>
    </row>
    <row r="24" spans="1:24" ht="15">
      <c r="A24" s="4" t="s">
        <v>48</v>
      </c>
      <c r="B24" s="50"/>
      <c r="C24" s="14"/>
      <c r="D24" s="14">
        <v>141830</v>
      </c>
      <c r="E24" s="14">
        <v>147976</v>
      </c>
      <c r="F24" s="14">
        <v>114883</v>
      </c>
      <c r="G24" s="14">
        <v>151201</v>
      </c>
      <c r="H24" s="14">
        <v>210911</v>
      </c>
      <c r="I24" s="14">
        <v>224108</v>
      </c>
      <c r="J24" s="14">
        <v>256052</v>
      </c>
      <c r="K24" s="14">
        <v>319002</v>
      </c>
      <c r="L24" s="14">
        <v>704590</v>
      </c>
      <c r="M24" s="14">
        <v>766805</v>
      </c>
      <c r="N24" s="14">
        <v>1004063</v>
      </c>
      <c r="O24" s="14">
        <v>1429557</v>
      </c>
      <c r="P24" s="14">
        <v>1490291</v>
      </c>
      <c r="Q24" s="14">
        <v>1212272</v>
      </c>
      <c r="R24" s="14">
        <v>1324135</v>
      </c>
      <c r="S24" s="14">
        <v>1053879</v>
      </c>
      <c r="T24" s="14">
        <v>1012450</v>
      </c>
      <c r="U24" s="14">
        <v>1103091</v>
      </c>
      <c r="V24" s="14">
        <v>1064741</v>
      </c>
      <c r="W24" s="14">
        <v>847502</v>
      </c>
      <c r="X24" s="15">
        <v>953447</v>
      </c>
    </row>
    <row r="25" spans="1:24" ht="15">
      <c r="A25" s="4" t="s">
        <v>46</v>
      </c>
      <c r="B25" s="50">
        <v>27409</v>
      </c>
      <c r="C25" s="14">
        <v>131329</v>
      </c>
      <c r="D25" s="14">
        <v>17545</v>
      </c>
      <c r="E25" s="14">
        <v>33106</v>
      </c>
      <c r="F25" s="14">
        <v>39317</v>
      </c>
      <c r="G25" s="14">
        <v>41007</v>
      </c>
      <c r="H25" s="14">
        <v>30568</v>
      </c>
      <c r="I25" s="14">
        <v>19038</v>
      </c>
      <c r="J25" s="14">
        <v>38608</v>
      </c>
      <c r="K25" s="14">
        <v>399770</v>
      </c>
      <c r="L25" s="14">
        <v>1269660</v>
      </c>
      <c r="M25" s="14">
        <v>682149</v>
      </c>
      <c r="N25" s="14">
        <v>665581</v>
      </c>
      <c r="O25" s="14">
        <v>1480686</v>
      </c>
      <c r="P25" s="14">
        <v>1066364</v>
      </c>
      <c r="Q25" s="14">
        <v>945412</v>
      </c>
      <c r="R25" s="14">
        <v>672928</v>
      </c>
      <c r="S25" s="14">
        <v>480125</v>
      </c>
      <c r="T25" s="14">
        <v>401508</v>
      </c>
      <c r="U25" s="14">
        <v>476114</v>
      </c>
      <c r="V25" s="14">
        <v>316049</v>
      </c>
      <c r="W25" s="14">
        <v>647531</v>
      </c>
      <c r="X25" s="15">
        <v>1152794</v>
      </c>
    </row>
    <row r="26" spans="1:24" ht="15">
      <c r="A26" s="4" t="s">
        <v>13</v>
      </c>
      <c r="B26" s="50">
        <v>2376</v>
      </c>
      <c r="C26" s="14">
        <v>48313</v>
      </c>
      <c r="D26" s="14">
        <v>210733</v>
      </c>
      <c r="E26" s="14">
        <v>185779</v>
      </c>
      <c r="F26" s="14">
        <v>236869</v>
      </c>
      <c r="G26" s="14">
        <v>219322</v>
      </c>
      <c r="H26" s="14">
        <v>362486</v>
      </c>
      <c r="I26" s="14">
        <v>289063</v>
      </c>
      <c r="J26" s="14">
        <v>345141</v>
      </c>
      <c r="K26" s="14">
        <v>479878</v>
      </c>
      <c r="L26" s="14">
        <v>888566</v>
      </c>
      <c r="M26" s="14">
        <v>493493</v>
      </c>
      <c r="N26" s="14">
        <v>667119</v>
      </c>
      <c r="O26" s="14">
        <v>973450</v>
      </c>
      <c r="P26" s="14">
        <v>934186</v>
      </c>
      <c r="Q26" s="14">
        <v>879655</v>
      </c>
      <c r="R26" s="14">
        <v>709762</v>
      </c>
      <c r="S26" s="14">
        <v>669881</v>
      </c>
      <c r="T26" s="14">
        <v>617318</v>
      </c>
      <c r="U26" s="14">
        <v>702132</v>
      </c>
      <c r="V26" s="14">
        <v>649281</v>
      </c>
      <c r="W26" s="14">
        <v>531300</v>
      </c>
      <c r="X26" s="15">
        <v>418943</v>
      </c>
    </row>
    <row r="27" spans="1:24" ht="15">
      <c r="A27" s="4" t="s">
        <v>41</v>
      </c>
      <c r="B27" s="50">
        <v>16168</v>
      </c>
      <c r="C27" s="14">
        <v>48444</v>
      </c>
      <c r="D27" s="14">
        <v>5447</v>
      </c>
      <c r="E27" s="14">
        <v>6433</v>
      </c>
      <c r="F27" s="14">
        <v>3296</v>
      </c>
      <c r="G27" s="14">
        <v>4155</v>
      </c>
      <c r="H27" s="14">
        <v>11704</v>
      </c>
      <c r="I27" s="14">
        <v>10426</v>
      </c>
      <c r="J27" s="14">
        <v>26447</v>
      </c>
      <c r="K27" s="14">
        <v>132271</v>
      </c>
      <c r="L27" s="14">
        <v>357180</v>
      </c>
      <c r="M27" s="14">
        <v>319433</v>
      </c>
      <c r="N27" s="14">
        <v>438328</v>
      </c>
      <c r="O27" s="14">
        <v>406957</v>
      </c>
      <c r="P27" s="14">
        <v>300822</v>
      </c>
      <c r="Q27" s="14">
        <v>664428</v>
      </c>
      <c r="R27" s="14">
        <v>456968</v>
      </c>
      <c r="S27" s="14">
        <v>485021</v>
      </c>
      <c r="T27" s="14">
        <v>478145</v>
      </c>
      <c r="U27" s="14">
        <v>582586</v>
      </c>
      <c r="V27" s="14">
        <v>456601</v>
      </c>
      <c r="W27" s="14">
        <v>581213</v>
      </c>
      <c r="X27" s="15">
        <v>693786</v>
      </c>
    </row>
    <row r="28" spans="1:24" ht="15">
      <c r="A28" s="4" t="s">
        <v>35</v>
      </c>
      <c r="B28" s="50">
        <v>0</v>
      </c>
      <c r="C28" s="14">
        <v>0</v>
      </c>
      <c r="D28" s="14">
        <v>109177</v>
      </c>
      <c r="E28" s="14">
        <v>79605</v>
      </c>
      <c r="F28" s="14">
        <v>113100</v>
      </c>
      <c r="G28" s="14">
        <v>124684</v>
      </c>
      <c r="H28" s="14">
        <v>186499</v>
      </c>
      <c r="I28" s="14">
        <v>219278</v>
      </c>
      <c r="J28" s="14">
        <v>285187</v>
      </c>
      <c r="K28" s="14">
        <v>294533</v>
      </c>
      <c r="L28" s="14">
        <v>392722</v>
      </c>
      <c r="M28" s="14">
        <v>246609</v>
      </c>
      <c r="N28" s="14">
        <v>459373</v>
      </c>
      <c r="O28" s="14">
        <v>504028</v>
      </c>
      <c r="P28" s="14">
        <v>492802</v>
      </c>
      <c r="Q28" s="14">
        <v>322434</v>
      </c>
      <c r="R28" s="14">
        <v>558517</v>
      </c>
      <c r="S28" s="14">
        <v>370998</v>
      </c>
      <c r="T28" s="14">
        <v>464417</v>
      </c>
      <c r="U28" s="14">
        <v>475102</v>
      </c>
      <c r="V28" s="14">
        <v>399330</v>
      </c>
      <c r="W28" s="14">
        <v>366313</v>
      </c>
      <c r="X28" s="15">
        <v>329906</v>
      </c>
    </row>
    <row r="29" spans="1:24" ht="15">
      <c r="A29" s="4" t="s">
        <v>75</v>
      </c>
      <c r="B29" s="50">
        <v>104</v>
      </c>
      <c r="C29" s="14">
        <v>24935</v>
      </c>
      <c r="D29" s="14">
        <v>54233</v>
      </c>
      <c r="E29" s="14">
        <v>55740</v>
      </c>
      <c r="F29" s="14">
        <v>45454</v>
      </c>
      <c r="G29" s="14">
        <v>34095</v>
      </c>
      <c r="H29" s="14">
        <v>131034</v>
      </c>
      <c r="I29" s="14">
        <v>117477</v>
      </c>
      <c r="J29" s="14">
        <v>197798</v>
      </c>
      <c r="K29" s="14">
        <v>245980</v>
      </c>
      <c r="L29" s="14">
        <v>506589</v>
      </c>
      <c r="M29" s="14">
        <v>229986</v>
      </c>
      <c r="N29" s="14">
        <v>242517</v>
      </c>
      <c r="O29" s="14">
        <v>387833</v>
      </c>
      <c r="P29" s="14">
        <v>266541</v>
      </c>
      <c r="Q29" s="14">
        <v>297274</v>
      </c>
      <c r="R29" s="14">
        <v>453067</v>
      </c>
      <c r="S29" s="14">
        <v>236065</v>
      </c>
      <c r="T29" s="14">
        <v>236806</v>
      </c>
      <c r="U29" s="14">
        <v>259280</v>
      </c>
      <c r="V29" s="14">
        <v>268312</v>
      </c>
      <c r="W29" s="14">
        <v>246578</v>
      </c>
      <c r="X29" s="15">
        <v>253975</v>
      </c>
    </row>
    <row r="30" spans="1:24" ht="15">
      <c r="A30" s="4" t="s">
        <v>117</v>
      </c>
      <c r="B30" s="50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85</v>
      </c>
      <c r="J30" s="14">
        <v>122640</v>
      </c>
      <c r="K30" s="14">
        <v>22326</v>
      </c>
      <c r="L30" s="14">
        <v>153659</v>
      </c>
      <c r="M30" s="14">
        <v>205313</v>
      </c>
      <c r="N30" s="14">
        <v>400196</v>
      </c>
      <c r="O30" s="14">
        <v>557537</v>
      </c>
      <c r="P30" s="14">
        <v>480000</v>
      </c>
      <c r="Q30" s="14">
        <v>360000</v>
      </c>
      <c r="R30" s="14">
        <v>418340</v>
      </c>
      <c r="S30" s="14">
        <v>412356</v>
      </c>
      <c r="T30" s="14">
        <v>362217</v>
      </c>
      <c r="U30" s="14">
        <v>436169</v>
      </c>
      <c r="V30" s="14">
        <v>362395</v>
      </c>
      <c r="W30" s="14">
        <v>317930</v>
      </c>
      <c r="X30" s="15">
        <v>500194</v>
      </c>
    </row>
    <row r="31" spans="1:24" ht="15.75" thickBot="1">
      <c r="A31" s="4" t="s">
        <v>14</v>
      </c>
      <c r="B31" s="52">
        <v>147919</v>
      </c>
      <c r="C31" s="51">
        <v>445406</v>
      </c>
      <c r="D31" s="51">
        <v>329523</v>
      </c>
      <c r="E31" s="51">
        <v>403349</v>
      </c>
      <c r="F31" s="51">
        <v>390465</v>
      </c>
      <c r="G31" s="51">
        <v>375470</v>
      </c>
      <c r="H31" s="51">
        <v>449956</v>
      </c>
      <c r="I31" s="51">
        <v>363058</v>
      </c>
      <c r="J31" s="51">
        <v>663705</v>
      </c>
      <c r="K31" s="51">
        <v>808779</v>
      </c>
      <c r="L31" s="51">
        <v>1590431</v>
      </c>
      <c r="M31" s="51">
        <v>1247687</v>
      </c>
      <c r="N31" s="51">
        <v>1514458</v>
      </c>
      <c r="O31" s="51">
        <v>1698165</v>
      </c>
      <c r="P31" s="51">
        <v>1939858</v>
      </c>
      <c r="Q31" s="51">
        <v>1456086</v>
      </c>
      <c r="R31" s="51">
        <v>1474130</v>
      </c>
      <c r="S31" s="51">
        <v>1207747</v>
      </c>
      <c r="T31" s="51">
        <v>1393610</v>
      </c>
      <c r="U31" s="51">
        <v>1631891</v>
      </c>
      <c r="V31" s="51">
        <f>(V32-SUM(V21:V30))</f>
        <v>1780011</v>
      </c>
      <c r="W31" s="51">
        <f>(W32-SUM(W21:W30))</f>
        <v>1719861</v>
      </c>
      <c r="X31" s="56">
        <f>(X32-SUM(X21:X30))</f>
        <v>2017850</v>
      </c>
    </row>
    <row r="32" spans="1:24" ht="15.75" thickBot="1">
      <c r="A32" s="2" t="s">
        <v>15</v>
      </c>
      <c r="B32" s="35">
        <v>719274</v>
      </c>
      <c r="C32" s="16">
        <v>1693795</v>
      </c>
      <c r="D32" s="16">
        <v>2281910</v>
      </c>
      <c r="E32" s="16">
        <v>2067308</v>
      </c>
      <c r="F32" s="16">
        <v>1952457</v>
      </c>
      <c r="G32" s="16">
        <v>2044788</v>
      </c>
      <c r="H32" s="16">
        <v>2820773</v>
      </c>
      <c r="I32" s="16">
        <v>2443604</v>
      </c>
      <c r="J32" s="16">
        <v>3365738</v>
      </c>
      <c r="K32" s="16">
        <v>4861131</v>
      </c>
      <c r="L32" s="16">
        <v>9786681</v>
      </c>
      <c r="M32" s="16">
        <v>8027580</v>
      </c>
      <c r="N32" s="16">
        <v>8314297</v>
      </c>
      <c r="O32" s="16">
        <v>11789984</v>
      </c>
      <c r="P32" s="16">
        <v>13172171</v>
      </c>
      <c r="Q32" s="16">
        <v>12886277</v>
      </c>
      <c r="R32" s="16">
        <v>12308448</v>
      </c>
      <c r="S32" s="16">
        <v>10136953</v>
      </c>
      <c r="T32" s="16">
        <v>9835843</v>
      </c>
      <c r="U32" s="16">
        <f>SUM(U21:U31)</f>
        <v>11710023</v>
      </c>
      <c r="V32" s="16">
        <v>11173331</v>
      </c>
      <c r="W32" s="16">
        <v>9921863</v>
      </c>
      <c r="X32" s="17">
        <v>11294029</v>
      </c>
    </row>
    <row r="33" spans="1:21" ht="15">
      <c r="A33" s="6"/>
      <c r="T33" s="1"/>
      <c r="U33" s="1"/>
    </row>
    <row r="34" spans="1:21" ht="15">
      <c r="A34" s="6" t="s">
        <v>119</v>
      </c>
      <c r="T34" s="1"/>
      <c r="U34" s="1"/>
    </row>
    <row r="35" spans="1:21" ht="15.75" thickBot="1">
      <c r="A35" s="6" t="s">
        <v>120</v>
      </c>
      <c r="T35" s="1"/>
      <c r="U35" s="1"/>
    </row>
    <row r="36" spans="1:24" ht="15.75" thickBot="1">
      <c r="A36" s="2" t="s">
        <v>2</v>
      </c>
      <c r="B36" s="11">
        <v>1980</v>
      </c>
      <c r="C36" s="9">
        <v>1990</v>
      </c>
      <c r="D36" s="9">
        <v>2000</v>
      </c>
      <c r="E36" s="9">
        <v>2001</v>
      </c>
      <c r="F36" s="9">
        <v>2002</v>
      </c>
      <c r="G36" s="9">
        <v>2003</v>
      </c>
      <c r="H36" s="9">
        <v>2004</v>
      </c>
      <c r="I36" s="9">
        <v>2005</v>
      </c>
      <c r="J36" s="9">
        <v>2006</v>
      </c>
      <c r="K36" s="9">
        <v>2007</v>
      </c>
      <c r="L36" s="9">
        <v>2008</v>
      </c>
      <c r="M36" s="9">
        <v>2009</v>
      </c>
      <c r="N36" s="9">
        <v>2010</v>
      </c>
      <c r="O36" s="9">
        <v>2011</v>
      </c>
      <c r="P36" s="9">
        <v>2012</v>
      </c>
      <c r="Q36" s="9">
        <v>2013</v>
      </c>
      <c r="R36" s="9">
        <v>2014</v>
      </c>
      <c r="S36" s="9">
        <v>2015</v>
      </c>
      <c r="T36" s="9">
        <v>2016</v>
      </c>
      <c r="U36" s="9">
        <v>2017</v>
      </c>
      <c r="V36" s="9">
        <v>2018</v>
      </c>
      <c r="W36" s="9">
        <v>2019</v>
      </c>
      <c r="X36" s="10">
        <v>2020</v>
      </c>
    </row>
    <row r="37" spans="1:24" ht="15">
      <c r="A37" s="4" t="s">
        <v>9</v>
      </c>
      <c r="B37" s="53">
        <v>1358.17</v>
      </c>
      <c r="C37" s="54">
        <v>1959.68</v>
      </c>
      <c r="D37" s="54">
        <v>3873.41</v>
      </c>
      <c r="E37" s="54">
        <v>3963.11</v>
      </c>
      <c r="F37" s="54">
        <v>2420.16</v>
      </c>
      <c r="G37" s="54">
        <v>3243.79</v>
      </c>
      <c r="H37" s="54">
        <v>3587.8</v>
      </c>
      <c r="I37" s="54">
        <v>4001.19</v>
      </c>
      <c r="J37" s="54">
        <v>5548.22</v>
      </c>
      <c r="K37" s="54">
        <v>5363.65</v>
      </c>
      <c r="L37" s="54">
        <v>6659.03</v>
      </c>
      <c r="M37" s="54">
        <v>7676.5</v>
      </c>
      <c r="N37" s="54">
        <v>7470.641</v>
      </c>
      <c r="O37" s="54">
        <v>7891</v>
      </c>
      <c r="P37" s="54">
        <v>8339.353</v>
      </c>
      <c r="Q37" s="54">
        <v>6980.373</v>
      </c>
      <c r="R37" s="54">
        <v>9770.819</v>
      </c>
      <c r="S37" s="54">
        <v>9210.92</v>
      </c>
      <c r="T37" s="54">
        <v>10611.464</v>
      </c>
      <c r="U37" s="54">
        <v>11638.9</v>
      </c>
      <c r="V37" s="54">
        <v>10207.336</v>
      </c>
      <c r="W37" s="54">
        <v>8250.287</v>
      </c>
      <c r="X37" s="55">
        <v>11781.037</v>
      </c>
    </row>
    <row r="38" spans="1:24" ht="15">
      <c r="A38" s="4" t="s">
        <v>12</v>
      </c>
      <c r="B38" s="50">
        <v>0</v>
      </c>
      <c r="C38" s="14">
        <v>0</v>
      </c>
      <c r="D38" s="14">
        <v>68.605</v>
      </c>
      <c r="E38" s="14">
        <v>82.922</v>
      </c>
      <c r="F38" s="14">
        <v>20.594</v>
      </c>
      <c r="G38" s="14">
        <v>25.524</v>
      </c>
      <c r="H38" s="14">
        <v>81.099</v>
      </c>
      <c r="I38" s="14">
        <v>183.375</v>
      </c>
      <c r="J38" s="14">
        <v>470.698</v>
      </c>
      <c r="K38" s="14">
        <v>909.961</v>
      </c>
      <c r="L38" s="14">
        <v>2387.06</v>
      </c>
      <c r="M38" s="14">
        <v>1856.1</v>
      </c>
      <c r="N38" s="14">
        <v>1182.933</v>
      </c>
      <c r="O38" s="14">
        <v>1011</v>
      </c>
      <c r="P38" s="14">
        <v>1297.612</v>
      </c>
      <c r="Q38" s="14">
        <v>2346.699</v>
      </c>
      <c r="R38" s="14">
        <v>2036.698</v>
      </c>
      <c r="S38" s="14">
        <v>1434.957</v>
      </c>
      <c r="T38" s="14">
        <v>812.533</v>
      </c>
      <c r="U38" s="14">
        <v>2136.663</v>
      </c>
      <c r="V38" s="14">
        <v>2440.557</v>
      </c>
      <c r="W38" s="14">
        <v>3039.411</v>
      </c>
      <c r="X38" s="15">
        <v>2382.486</v>
      </c>
    </row>
    <row r="39" spans="1:24" ht="15">
      <c r="A39" s="4" t="s">
        <v>41</v>
      </c>
      <c r="B39" s="50">
        <v>242.624</v>
      </c>
      <c r="C39" s="14">
        <v>809.639</v>
      </c>
      <c r="D39" s="14">
        <v>2244.97</v>
      </c>
      <c r="E39" s="14">
        <v>1418.32</v>
      </c>
      <c r="F39" s="14">
        <v>1638.16</v>
      </c>
      <c r="G39" s="14">
        <v>1717.43</v>
      </c>
      <c r="H39" s="14">
        <v>1628.54</v>
      </c>
      <c r="I39" s="14">
        <v>1369.52</v>
      </c>
      <c r="J39" s="14">
        <v>1729.98</v>
      </c>
      <c r="K39" s="14">
        <v>1716.51</v>
      </c>
      <c r="L39" s="14">
        <v>2101.92</v>
      </c>
      <c r="M39" s="14">
        <v>1456.37</v>
      </c>
      <c r="N39" s="14">
        <v>1525.756</v>
      </c>
      <c r="O39" s="14">
        <v>1665</v>
      </c>
      <c r="P39" s="14">
        <v>1503.774</v>
      </c>
      <c r="Q39" s="14">
        <v>1316.923</v>
      </c>
      <c r="R39" s="14">
        <v>1356.856</v>
      </c>
      <c r="S39" s="14">
        <v>1453.321</v>
      </c>
      <c r="T39" s="14">
        <v>1484.478</v>
      </c>
      <c r="U39" s="14">
        <v>1402.089</v>
      </c>
      <c r="V39" s="14">
        <v>1372.309</v>
      </c>
      <c r="W39" s="14">
        <v>1590.832</v>
      </c>
      <c r="X39" s="15">
        <v>1059.983</v>
      </c>
    </row>
    <row r="40" spans="1:24" ht="15">
      <c r="A40" s="4" t="s">
        <v>32</v>
      </c>
      <c r="B40" s="50">
        <v>0.015</v>
      </c>
      <c r="C40" s="14">
        <v>0.013</v>
      </c>
      <c r="D40" s="14">
        <v>1613.93</v>
      </c>
      <c r="E40" s="14">
        <v>1418.1</v>
      </c>
      <c r="F40" s="14">
        <v>1352.16</v>
      </c>
      <c r="G40" s="14">
        <v>625.153</v>
      </c>
      <c r="H40" s="14">
        <v>1197.68</v>
      </c>
      <c r="I40" s="14">
        <v>842.528</v>
      </c>
      <c r="J40" s="14">
        <v>763.601</v>
      </c>
      <c r="K40" s="14">
        <v>210.122</v>
      </c>
      <c r="L40" s="14">
        <v>530.237</v>
      </c>
      <c r="M40" s="14">
        <v>1222.34</v>
      </c>
      <c r="N40" s="14">
        <v>1081.498</v>
      </c>
      <c r="O40" s="14">
        <v>1552</v>
      </c>
      <c r="P40" s="14">
        <v>2676.987</v>
      </c>
      <c r="Q40" s="14">
        <v>3795.677</v>
      </c>
      <c r="R40" s="14">
        <v>2560.58</v>
      </c>
      <c r="S40" s="14">
        <v>2752.57</v>
      </c>
      <c r="T40" s="14">
        <v>2198.543</v>
      </c>
      <c r="U40" s="14">
        <v>2961.37</v>
      </c>
      <c r="V40" s="14">
        <v>2260.249</v>
      </c>
      <c r="W40" s="14">
        <v>1616.767</v>
      </c>
      <c r="X40" s="15">
        <v>1670.919</v>
      </c>
    </row>
    <row r="41" spans="1:24" ht="15">
      <c r="A41" s="4" t="s">
        <v>56</v>
      </c>
      <c r="B41" s="50">
        <v>0.8</v>
      </c>
      <c r="C41" s="14">
        <v>0</v>
      </c>
      <c r="D41" s="14">
        <v>73.783</v>
      </c>
      <c r="E41" s="14">
        <v>9.336</v>
      </c>
      <c r="F41" s="14">
        <v>10.329</v>
      </c>
      <c r="G41" s="14">
        <v>2.732</v>
      </c>
      <c r="H41" s="14">
        <v>37.261</v>
      </c>
      <c r="I41" s="14">
        <v>111.668</v>
      </c>
      <c r="J41" s="14">
        <v>130.931</v>
      </c>
      <c r="K41" s="14">
        <v>279.125</v>
      </c>
      <c r="L41" s="14">
        <v>564.029</v>
      </c>
      <c r="M41" s="14">
        <v>782.186</v>
      </c>
      <c r="N41" s="14">
        <v>1052.367</v>
      </c>
      <c r="O41" s="14">
        <v>577</v>
      </c>
      <c r="P41" s="14">
        <v>68.246</v>
      </c>
      <c r="Q41" s="14">
        <v>471.928</v>
      </c>
      <c r="R41" s="14">
        <v>989.167</v>
      </c>
      <c r="S41" s="14">
        <v>773.495</v>
      </c>
      <c r="T41" s="14">
        <v>1461.99</v>
      </c>
      <c r="U41" s="14">
        <v>1534.196</v>
      </c>
      <c r="V41" s="14">
        <v>1290.663</v>
      </c>
      <c r="W41" s="14">
        <v>427.064</v>
      </c>
      <c r="X41" s="15">
        <v>542.196</v>
      </c>
    </row>
    <row r="42" spans="1:24" ht="15">
      <c r="A42" s="4" t="s">
        <v>63</v>
      </c>
      <c r="B42" s="50">
        <v>30.622</v>
      </c>
      <c r="C42" s="14">
        <v>13.43</v>
      </c>
      <c r="D42" s="14">
        <v>193.993</v>
      </c>
      <c r="E42" s="14">
        <v>107.507</v>
      </c>
      <c r="F42" s="14">
        <v>118.328</v>
      </c>
      <c r="G42" s="14">
        <v>59.299</v>
      </c>
      <c r="H42" s="14">
        <v>135.973</v>
      </c>
      <c r="I42" s="14">
        <v>308.798</v>
      </c>
      <c r="J42" s="14">
        <v>344.964</v>
      </c>
      <c r="K42" s="14">
        <v>398.816</v>
      </c>
      <c r="L42" s="14">
        <v>483.015</v>
      </c>
      <c r="M42" s="14">
        <v>663.614</v>
      </c>
      <c r="N42" s="14">
        <v>613.547</v>
      </c>
      <c r="O42" s="14">
        <v>590</v>
      </c>
      <c r="P42" s="14">
        <v>579.021</v>
      </c>
      <c r="Q42" s="14">
        <v>422.237</v>
      </c>
      <c r="R42" s="14">
        <v>592.096</v>
      </c>
      <c r="S42" s="14">
        <v>480.009</v>
      </c>
      <c r="T42" s="14">
        <v>610.64</v>
      </c>
      <c r="U42" s="14">
        <v>788.716</v>
      </c>
      <c r="V42" s="14">
        <v>700.487</v>
      </c>
      <c r="W42" s="14">
        <v>862.87</v>
      </c>
      <c r="X42" s="15">
        <v>714.208</v>
      </c>
    </row>
    <row r="43" spans="1:24" ht="15">
      <c r="A43" s="4" t="s">
        <v>121</v>
      </c>
      <c r="B43" s="50">
        <v>0</v>
      </c>
      <c r="C43" s="14">
        <v>0</v>
      </c>
      <c r="D43" s="14">
        <v>442.379</v>
      </c>
      <c r="E43" s="14">
        <v>338.83</v>
      </c>
      <c r="F43" s="14">
        <v>261.083</v>
      </c>
      <c r="G43" s="14">
        <v>48.272</v>
      </c>
      <c r="H43" s="14">
        <v>78.957</v>
      </c>
      <c r="I43" s="14">
        <v>238.533</v>
      </c>
      <c r="J43" s="14">
        <v>52.311</v>
      </c>
      <c r="K43" s="14">
        <v>435.896</v>
      </c>
      <c r="L43" s="14">
        <v>374.028</v>
      </c>
      <c r="M43" s="14">
        <v>514.787</v>
      </c>
      <c r="N43" s="14">
        <v>295.565</v>
      </c>
      <c r="O43" s="14">
        <v>170</v>
      </c>
      <c r="P43" s="14">
        <v>366.077</v>
      </c>
      <c r="Q43" s="14">
        <v>510.28</v>
      </c>
      <c r="R43" s="14">
        <v>453.429</v>
      </c>
      <c r="S43" s="14">
        <v>544.839</v>
      </c>
      <c r="T43" s="14">
        <v>292.045</v>
      </c>
      <c r="U43" s="14">
        <v>286.603</v>
      </c>
      <c r="V43" s="14">
        <v>328.642</v>
      </c>
      <c r="W43" s="14">
        <v>418.346</v>
      </c>
      <c r="X43" s="15">
        <v>341.673</v>
      </c>
    </row>
    <row r="44" spans="1:24" ht="15">
      <c r="A44" s="4" t="s">
        <v>46</v>
      </c>
      <c r="B44" s="50">
        <v>10.382</v>
      </c>
      <c r="C44" s="14">
        <v>17.723</v>
      </c>
      <c r="D44" s="14">
        <v>8.532</v>
      </c>
      <c r="E44" s="14">
        <v>145.623</v>
      </c>
      <c r="F44" s="14">
        <v>6.278</v>
      </c>
      <c r="G44" s="14">
        <v>43.548</v>
      </c>
      <c r="H44" s="14">
        <v>35.938</v>
      </c>
      <c r="I44" s="14">
        <v>13.716</v>
      </c>
      <c r="J44" s="14">
        <v>13.112</v>
      </c>
      <c r="K44" s="14">
        <v>65.263</v>
      </c>
      <c r="L44" s="14">
        <v>132.526</v>
      </c>
      <c r="M44" s="14">
        <v>330.118</v>
      </c>
      <c r="N44" s="14">
        <v>272.284</v>
      </c>
      <c r="O44" s="14">
        <v>180</v>
      </c>
      <c r="P44" s="14">
        <v>593.647</v>
      </c>
      <c r="Q44" s="14">
        <v>952.342</v>
      </c>
      <c r="R44" s="14">
        <v>846.342</v>
      </c>
      <c r="S44" s="14">
        <v>613.417</v>
      </c>
      <c r="T44" s="14">
        <v>897.491</v>
      </c>
      <c r="U44" s="14">
        <v>1290.544</v>
      </c>
      <c r="V44" s="14">
        <v>861.818</v>
      </c>
      <c r="W44" s="14">
        <v>923.503</v>
      </c>
      <c r="X44" s="15">
        <v>1965.293</v>
      </c>
    </row>
    <row r="45" spans="1:24" ht="15">
      <c r="A45" s="4" t="s">
        <v>43</v>
      </c>
      <c r="B45" s="50">
        <v>0.32</v>
      </c>
      <c r="C45" s="14">
        <v>668.66</v>
      </c>
      <c r="D45" s="14">
        <v>27.894</v>
      </c>
      <c r="E45" s="14">
        <v>292.481</v>
      </c>
      <c r="F45" s="14">
        <v>35.927</v>
      </c>
      <c r="G45" s="14">
        <v>6.255</v>
      </c>
      <c r="H45" s="14">
        <v>281.183</v>
      </c>
      <c r="I45" s="14">
        <v>183.979</v>
      </c>
      <c r="J45" s="14">
        <v>132.397</v>
      </c>
      <c r="K45" s="14">
        <v>508.468</v>
      </c>
      <c r="L45" s="14">
        <v>257.799</v>
      </c>
      <c r="M45" s="14">
        <v>316.131</v>
      </c>
      <c r="N45" s="14">
        <v>307.183</v>
      </c>
      <c r="O45" s="14">
        <v>133</v>
      </c>
      <c r="P45" s="14">
        <v>256.426</v>
      </c>
      <c r="Q45" s="14">
        <v>751.326</v>
      </c>
      <c r="R45" s="14">
        <v>792.995</v>
      </c>
      <c r="S45" s="14">
        <v>967.212</v>
      </c>
      <c r="T45" s="14">
        <v>255.523</v>
      </c>
      <c r="U45" s="14">
        <v>386.343</v>
      </c>
      <c r="V45" s="14">
        <v>224.499</v>
      </c>
      <c r="W45" s="14">
        <v>325.667</v>
      </c>
      <c r="X45" s="15">
        <v>407.377</v>
      </c>
    </row>
    <row r="46" spans="1:24" ht="15">
      <c r="A46" s="4" t="s">
        <v>122</v>
      </c>
      <c r="B46" s="50">
        <v>0</v>
      </c>
      <c r="C46" s="14">
        <v>0</v>
      </c>
      <c r="D46" s="14">
        <v>63.561</v>
      </c>
      <c r="E46" s="14">
        <v>102.493</v>
      </c>
      <c r="F46" s="14">
        <v>88.589</v>
      </c>
      <c r="G46" s="14">
        <v>103.805</v>
      </c>
      <c r="H46" s="14">
        <v>101.809</v>
      </c>
      <c r="I46" s="14">
        <v>211.901</v>
      </c>
      <c r="J46" s="14">
        <v>65.524</v>
      </c>
      <c r="K46" s="14">
        <v>200.978</v>
      </c>
      <c r="L46" s="14">
        <v>193.164</v>
      </c>
      <c r="M46" s="14">
        <v>297.283</v>
      </c>
      <c r="N46" s="14">
        <v>278.486</v>
      </c>
      <c r="O46" s="14">
        <v>219</v>
      </c>
      <c r="P46" s="14">
        <v>420.003</v>
      </c>
      <c r="Q46" s="14">
        <v>369.484</v>
      </c>
      <c r="R46" s="14">
        <v>279.045</v>
      </c>
      <c r="S46" s="14">
        <v>418.885</v>
      </c>
      <c r="T46" s="14">
        <v>190.905</v>
      </c>
      <c r="U46" s="14">
        <v>227.823</v>
      </c>
      <c r="V46" s="14">
        <v>206.789</v>
      </c>
      <c r="W46" s="14">
        <v>319.784</v>
      </c>
      <c r="X46" s="15">
        <v>674.631</v>
      </c>
    </row>
    <row r="47" spans="1:24" ht="15">
      <c r="A47" s="4" t="s">
        <v>13</v>
      </c>
      <c r="B47" s="50">
        <v>0</v>
      </c>
      <c r="C47" s="14">
        <v>0.001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0.011</v>
      </c>
      <c r="J47" s="14">
        <v>0</v>
      </c>
      <c r="K47" s="14">
        <v>0</v>
      </c>
      <c r="L47" s="14">
        <v>0.56</v>
      </c>
      <c r="M47" s="14">
        <v>0.011</v>
      </c>
      <c r="N47" s="14">
        <v>0</v>
      </c>
      <c r="O47" s="14">
        <v>0</v>
      </c>
      <c r="P47" s="14">
        <v>0</v>
      </c>
      <c r="Q47" s="14">
        <v>0</v>
      </c>
      <c r="R47" s="14">
        <v>0.001</v>
      </c>
      <c r="S47" s="14">
        <v>0.001</v>
      </c>
      <c r="T47" s="14">
        <v>0</v>
      </c>
      <c r="U47" s="14">
        <v>0.002</v>
      </c>
      <c r="V47" s="14">
        <v>0.004</v>
      </c>
      <c r="W47" s="14">
        <v>0</v>
      </c>
      <c r="X47" s="15">
        <v>0</v>
      </c>
    </row>
    <row r="48" spans="1:24" ht="15.75" thickBot="1">
      <c r="A48" s="4" t="s">
        <v>14</v>
      </c>
      <c r="B48" s="52">
        <v>344.622</v>
      </c>
      <c r="C48" s="51">
        <v>1149.991</v>
      </c>
      <c r="D48" s="51">
        <v>1082.522</v>
      </c>
      <c r="E48" s="51">
        <v>1258.041</v>
      </c>
      <c r="F48" s="51">
        <v>1565.203</v>
      </c>
      <c r="G48" s="51">
        <v>1281.805</v>
      </c>
      <c r="H48" s="51">
        <v>1360.864</v>
      </c>
      <c r="I48" s="51">
        <v>1199.786</v>
      </c>
      <c r="J48" s="51">
        <v>1224.117</v>
      </c>
      <c r="K48" s="51">
        <v>1952.893</v>
      </c>
      <c r="L48" s="51">
        <v>2262.177</v>
      </c>
      <c r="M48" s="51">
        <v>1991.246</v>
      </c>
      <c r="N48" s="51">
        <v>2750.712</v>
      </c>
      <c r="O48" s="51">
        <v>3124</v>
      </c>
      <c r="P48" s="51">
        <v>3691.349</v>
      </c>
      <c r="Q48" s="51">
        <v>3298.487</v>
      </c>
      <c r="R48" s="51">
        <v>3102.965</v>
      </c>
      <c r="S48" s="51">
        <v>2346.158</v>
      </c>
      <c r="T48" s="51">
        <v>2884.802</v>
      </c>
      <c r="U48" s="51">
        <v>2846.212</v>
      </c>
      <c r="V48" s="51">
        <f>(V49-SUM(V37:V47))</f>
        <v>3254.808000000001</v>
      </c>
      <c r="W48" s="51">
        <f>(W49-SUM(W37:W47))</f>
        <v>3077.0499999999956</v>
      </c>
      <c r="X48" s="56">
        <f>(X49-SUM(X37:X47))</f>
        <v>3542.722999999998</v>
      </c>
    </row>
    <row r="49" spans="1:24" ht="15.75" thickBot="1">
      <c r="A49" s="36" t="s">
        <v>15</v>
      </c>
      <c r="B49" s="35">
        <v>1987.555</v>
      </c>
      <c r="C49" s="16">
        <v>4619.137</v>
      </c>
      <c r="D49" s="16">
        <v>9693.579</v>
      </c>
      <c r="E49" s="16">
        <v>9136.763</v>
      </c>
      <c r="F49" s="16">
        <v>7516.811</v>
      </c>
      <c r="G49" s="16">
        <v>7157.613</v>
      </c>
      <c r="H49" s="16">
        <v>8527.104</v>
      </c>
      <c r="I49" s="16">
        <v>8665.005</v>
      </c>
      <c r="J49" s="16">
        <v>10475.855</v>
      </c>
      <c r="K49" s="16">
        <v>12041.682</v>
      </c>
      <c r="L49" s="16">
        <v>15945.545</v>
      </c>
      <c r="M49" s="16">
        <v>17106.686</v>
      </c>
      <c r="N49" s="16">
        <v>16830.972</v>
      </c>
      <c r="O49" s="16">
        <v>17112</v>
      </c>
      <c r="P49" s="16">
        <v>19792.495</v>
      </c>
      <c r="Q49" s="16">
        <v>21215.756</v>
      </c>
      <c r="R49" s="16">
        <v>22780.993</v>
      </c>
      <c r="S49" s="16">
        <v>20995.784</v>
      </c>
      <c r="T49" s="16">
        <v>21700.414</v>
      </c>
      <c r="U49" s="16">
        <f>SUM(U37:U48)</f>
        <v>25499.461000000003</v>
      </c>
      <c r="V49" s="16">
        <v>23148.161</v>
      </c>
      <c r="W49" s="16">
        <v>20851.581</v>
      </c>
      <c r="X49" s="17">
        <v>25082.526</v>
      </c>
    </row>
    <row r="50" spans="1:21" ht="15">
      <c r="A50" s="6"/>
      <c r="T50" s="1"/>
      <c r="U50" s="1"/>
    </row>
    <row r="51" spans="1:21" ht="15.75" thickBot="1">
      <c r="A51" s="6" t="s">
        <v>123</v>
      </c>
      <c r="T51" s="1"/>
      <c r="U51" s="1"/>
    </row>
    <row r="52" spans="1:24" ht="15.75" thickBot="1">
      <c r="A52" s="2" t="s">
        <v>2</v>
      </c>
      <c r="B52" s="11">
        <v>1980</v>
      </c>
      <c r="C52" s="9">
        <v>1990</v>
      </c>
      <c r="D52" s="9">
        <v>2000</v>
      </c>
      <c r="E52" s="9">
        <v>2001</v>
      </c>
      <c r="F52" s="9">
        <v>2002</v>
      </c>
      <c r="G52" s="9">
        <v>2003</v>
      </c>
      <c r="H52" s="9">
        <v>2004</v>
      </c>
      <c r="I52" s="9">
        <v>2005</v>
      </c>
      <c r="J52" s="9">
        <v>2006</v>
      </c>
      <c r="K52" s="9">
        <v>2007</v>
      </c>
      <c r="L52" s="9">
        <v>2008</v>
      </c>
      <c r="M52" s="9">
        <v>2009</v>
      </c>
      <c r="N52" s="9">
        <v>2010</v>
      </c>
      <c r="O52" s="9">
        <v>2011</v>
      </c>
      <c r="P52" s="9">
        <v>2012</v>
      </c>
      <c r="Q52" s="9">
        <v>2013</v>
      </c>
      <c r="R52" s="9">
        <v>2014</v>
      </c>
      <c r="S52" s="9">
        <v>2015</v>
      </c>
      <c r="T52" s="9">
        <v>2016</v>
      </c>
      <c r="U52" s="9">
        <v>2017</v>
      </c>
      <c r="V52" s="9">
        <v>2018</v>
      </c>
      <c r="W52" s="9">
        <v>2019</v>
      </c>
      <c r="X52" s="10">
        <v>2020</v>
      </c>
    </row>
    <row r="53" spans="1:24" ht="15">
      <c r="A53" s="4" t="s">
        <v>9</v>
      </c>
      <c r="B53" s="53">
        <v>360725</v>
      </c>
      <c r="C53" s="54">
        <v>525191</v>
      </c>
      <c r="D53" s="54">
        <v>774490</v>
      </c>
      <c r="E53" s="54">
        <v>825335</v>
      </c>
      <c r="F53" s="54">
        <v>620053</v>
      </c>
      <c r="G53" s="54">
        <v>930049</v>
      </c>
      <c r="H53" s="54">
        <v>1095570</v>
      </c>
      <c r="I53" s="54">
        <v>1073990</v>
      </c>
      <c r="J53" s="54">
        <v>1548290</v>
      </c>
      <c r="K53" s="54">
        <v>2117430</v>
      </c>
      <c r="L53" s="54">
        <v>3655940</v>
      </c>
      <c r="M53" s="54">
        <v>3055160</v>
      </c>
      <c r="N53" s="54">
        <v>3300323</v>
      </c>
      <c r="O53" s="54">
        <v>4644999</v>
      </c>
      <c r="P53" s="54">
        <v>5215739</v>
      </c>
      <c r="Q53" s="54">
        <v>4199180</v>
      </c>
      <c r="R53" s="54">
        <v>4705707</v>
      </c>
      <c r="S53" s="54">
        <v>3893334</v>
      </c>
      <c r="T53" s="54">
        <v>4276385</v>
      </c>
      <c r="U53" s="54">
        <v>5049680</v>
      </c>
      <c r="V53" s="54">
        <v>4446967</v>
      </c>
      <c r="W53" s="54">
        <v>3216922</v>
      </c>
      <c r="X53" s="55">
        <v>4697974</v>
      </c>
    </row>
    <row r="54" spans="1:24" ht="15">
      <c r="A54" s="4" t="s">
        <v>12</v>
      </c>
      <c r="B54" s="50"/>
      <c r="C54" s="14"/>
      <c r="D54" s="14">
        <v>13000</v>
      </c>
      <c r="E54" s="14">
        <v>12153</v>
      </c>
      <c r="F54" s="14">
        <v>3697</v>
      </c>
      <c r="G54" s="14">
        <v>6474</v>
      </c>
      <c r="H54" s="14">
        <v>18993</v>
      </c>
      <c r="I54" s="14">
        <v>44311</v>
      </c>
      <c r="J54" s="14">
        <v>140215</v>
      </c>
      <c r="K54" s="14">
        <v>378147</v>
      </c>
      <c r="L54" s="14">
        <v>1257590</v>
      </c>
      <c r="M54" s="14">
        <v>671980</v>
      </c>
      <c r="N54" s="14">
        <v>480526</v>
      </c>
      <c r="O54" s="14">
        <v>630543</v>
      </c>
      <c r="P54" s="14">
        <v>790910</v>
      </c>
      <c r="Q54" s="14">
        <v>1197152</v>
      </c>
      <c r="R54" s="14">
        <v>871191</v>
      </c>
      <c r="S54" s="14">
        <v>570018</v>
      </c>
      <c r="T54" s="14">
        <v>322669</v>
      </c>
      <c r="U54" s="14">
        <v>881672</v>
      </c>
      <c r="V54" s="14">
        <v>1010936</v>
      </c>
      <c r="W54" s="14">
        <v>1196589</v>
      </c>
      <c r="X54" s="15">
        <v>1007051</v>
      </c>
    </row>
    <row r="55" spans="1:24" ht="15">
      <c r="A55" s="4" t="s">
        <v>41</v>
      </c>
      <c r="B55" s="50">
        <v>96499</v>
      </c>
      <c r="C55" s="14">
        <v>435771</v>
      </c>
      <c r="D55" s="14">
        <v>417811</v>
      </c>
      <c r="E55" s="14">
        <v>286230</v>
      </c>
      <c r="F55" s="14">
        <v>384939</v>
      </c>
      <c r="G55" s="14">
        <v>515478</v>
      </c>
      <c r="H55" s="14">
        <v>534065</v>
      </c>
      <c r="I55" s="14">
        <v>387909</v>
      </c>
      <c r="J55" s="14">
        <v>560229</v>
      </c>
      <c r="K55" s="14">
        <v>696612</v>
      </c>
      <c r="L55" s="14">
        <v>1276500</v>
      </c>
      <c r="M55" s="14">
        <v>646457</v>
      </c>
      <c r="N55" s="14">
        <v>705604</v>
      </c>
      <c r="O55" s="14">
        <v>1076762</v>
      </c>
      <c r="P55" s="14">
        <v>931414</v>
      </c>
      <c r="Q55" s="14">
        <v>777834</v>
      </c>
      <c r="R55" s="14">
        <v>688827</v>
      </c>
      <c r="S55" s="14">
        <v>620672</v>
      </c>
      <c r="T55" s="14">
        <v>671566</v>
      </c>
      <c r="U55" s="14">
        <v>727098</v>
      </c>
      <c r="V55" s="14">
        <v>722788</v>
      </c>
      <c r="W55" s="14">
        <v>769921</v>
      </c>
      <c r="X55" s="15">
        <v>630944</v>
      </c>
    </row>
    <row r="56" spans="1:24" ht="15">
      <c r="A56" s="4" t="s">
        <v>32</v>
      </c>
      <c r="B56" s="50">
        <v>12</v>
      </c>
      <c r="C56" s="14">
        <v>37</v>
      </c>
      <c r="D56" s="14">
        <v>318094</v>
      </c>
      <c r="E56" s="14">
        <v>281062</v>
      </c>
      <c r="F56" s="14">
        <v>322055</v>
      </c>
      <c r="G56" s="14">
        <v>186009</v>
      </c>
      <c r="H56" s="14">
        <v>385412</v>
      </c>
      <c r="I56" s="14">
        <v>237121</v>
      </c>
      <c r="J56" s="14">
        <v>215374</v>
      </c>
      <c r="K56" s="14">
        <v>85539</v>
      </c>
      <c r="L56" s="14">
        <v>295041</v>
      </c>
      <c r="M56" s="14">
        <v>536188</v>
      </c>
      <c r="N56" s="14">
        <v>469750</v>
      </c>
      <c r="O56" s="14">
        <v>961166</v>
      </c>
      <c r="P56" s="14">
        <v>1601593</v>
      </c>
      <c r="Q56" s="14">
        <v>2262220</v>
      </c>
      <c r="R56" s="14">
        <v>1322253</v>
      </c>
      <c r="S56" s="14">
        <v>1145325</v>
      </c>
      <c r="T56" s="14">
        <v>911416</v>
      </c>
      <c r="U56" s="14">
        <v>1330780</v>
      </c>
      <c r="V56" s="14">
        <v>966599</v>
      </c>
      <c r="W56" s="14">
        <v>701712</v>
      </c>
      <c r="X56" s="15">
        <v>796209</v>
      </c>
    </row>
    <row r="57" spans="1:24" ht="15">
      <c r="A57" s="4" t="s">
        <v>56</v>
      </c>
      <c r="B57" s="50">
        <v>300</v>
      </c>
      <c r="C57" s="14">
        <v>0</v>
      </c>
      <c r="D57" s="14">
        <v>12680</v>
      </c>
      <c r="E57" s="14">
        <v>1677</v>
      </c>
      <c r="F57" s="14">
        <v>2092</v>
      </c>
      <c r="G57" s="14">
        <v>725</v>
      </c>
      <c r="H57" s="14">
        <v>9485</v>
      </c>
      <c r="I57" s="14">
        <v>28406</v>
      </c>
      <c r="J57" s="14">
        <v>39277</v>
      </c>
      <c r="K57" s="14">
        <v>105754</v>
      </c>
      <c r="L57" s="14">
        <v>362014</v>
      </c>
      <c r="M57" s="14">
        <v>311561</v>
      </c>
      <c r="N57" s="14">
        <v>443233</v>
      </c>
      <c r="O57" s="14">
        <v>380140</v>
      </c>
      <c r="P57" s="14">
        <v>53729</v>
      </c>
      <c r="Q57" s="14">
        <v>255767</v>
      </c>
      <c r="R57" s="14">
        <v>449597</v>
      </c>
      <c r="S57" s="14">
        <v>333798</v>
      </c>
      <c r="T57" s="14">
        <v>607584</v>
      </c>
      <c r="U57" s="14">
        <v>654966</v>
      </c>
      <c r="V57" s="14">
        <v>563014</v>
      </c>
      <c r="W57" s="14">
        <v>205338</v>
      </c>
      <c r="X57" s="15">
        <v>261821</v>
      </c>
    </row>
    <row r="58" spans="1:24" ht="15">
      <c r="A58" s="4" t="s">
        <v>63</v>
      </c>
      <c r="B58" s="50">
        <v>8218</v>
      </c>
      <c r="C58" s="14">
        <v>3883</v>
      </c>
      <c r="D58" s="14">
        <v>32505</v>
      </c>
      <c r="E58" s="14">
        <v>22135</v>
      </c>
      <c r="F58" s="14">
        <v>28119</v>
      </c>
      <c r="G58" s="14">
        <v>16586</v>
      </c>
      <c r="H58" s="14">
        <v>41547</v>
      </c>
      <c r="I58" s="14">
        <v>77217</v>
      </c>
      <c r="J58" s="14">
        <v>98562</v>
      </c>
      <c r="K58" s="14">
        <v>156930</v>
      </c>
      <c r="L58" s="14">
        <v>280453</v>
      </c>
      <c r="M58" s="14">
        <v>267554</v>
      </c>
      <c r="N58" s="14">
        <v>263168</v>
      </c>
      <c r="O58" s="14">
        <v>390444</v>
      </c>
      <c r="P58" s="14">
        <v>367698</v>
      </c>
      <c r="Q58" s="14">
        <v>241128</v>
      </c>
      <c r="R58" s="14">
        <v>274408</v>
      </c>
      <c r="S58" s="14">
        <v>191495</v>
      </c>
      <c r="T58" s="14">
        <v>252350</v>
      </c>
      <c r="U58" s="14">
        <v>341240</v>
      </c>
      <c r="V58" s="14">
        <v>302300</v>
      </c>
      <c r="W58" s="14">
        <v>358583</v>
      </c>
      <c r="X58" s="15">
        <v>340177</v>
      </c>
    </row>
    <row r="59" spans="1:24" ht="15">
      <c r="A59" s="4" t="s">
        <v>121</v>
      </c>
      <c r="B59" s="50"/>
      <c r="C59" s="14"/>
      <c r="D59" s="14">
        <v>71792</v>
      </c>
      <c r="E59" s="14">
        <v>66626</v>
      </c>
      <c r="F59" s="14">
        <v>54695</v>
      </c>
      <c r="G59" s="14">
        <v>12269</v>
      </c>
      <c r="H59" s="14">
        <v>21877</v>
      </c>
      <c r="I59" s="14">
        <v>64416</v>
      </c>
      <c r="J59" s="14">
        <v>17151</v>
      </c>
      <c r="K59" s="14">
        <v>169391</v>
      </c>
      <c r="L59" s="14">
        <v>223892</v>
      </c>
      <c r="M59" s="14">
        <v>200113</v>
      </c>
      <c r="N59" s="14">
        <v>125210</v>
      </c>
      <c r="O59" s="14">
        <v>108218</v>
      </c>
      <c r="P59" s="14">
        <v>230743</v>
      </c>
      <c r="Q59" s="14">
        <v>265923</v>
      </c>
      <c r="R59" s="14">
        <v>196681</v>
      </c>
      <c r="S59" s="14">
        <v>226706</v>
      </c>
      <c r="T59" s="14">
        <v>117223</v>
      </c>
      <c r="U59" s="14">
        <v>119685</v>
      </c>
      <c r="V59" s="14">
        <v>140230</v>
      </c>
      <c r="W59" s="14">
        <v>184129</v>
      </c>
      <c r="X59" s="15">
        <v>161418</v>
      </c>
    </row>
    <row r="60" spans="1:24" ht="15">
      <c r="A60" s="4" t="s">
        <v>42</v>
      </c>
      <c r="B60" s="50">
        <v>21362</v>
      </c>
      <c r="C60" s="14">
        <v>183228</v>
      </c>
      <c r="D60" s="14">
        <v>114858</v>
      </c>
      <c r="E60" s="14">
        <v>147990</v>
      </c>
      <c r="F60" s="14">
        <v>185353</v>
      </c>
      <c r="G60" s="14">
        <v>130988</v>
      </c>
      <c r="H60" s="14">
        <v>176379</v>
      </c>
      <c r="I60" s="14">
        <v>84866</v>
      </c>
      <c r="J60" s="14">
        <v>124886</v>
      </c>
      <c r="K60" s="14">
        <v>206511</v>
      </c>
      <c r="L60" s="14">
        <v>322425</v>
      </c>
      <c r="M60" s="14">
        <v>165416</v>
      </c>
      <c r="N60" s="14">
        <v>197082</v>
      </c>
      <c r="O60" s="14">
        <v>243832</v>
      </c>
      <c r="P60" s="14">
        <v>186510</v>
      </c>
      <c r="Q60" s="14">
        <v>172439</v>
      </c>
      <c r="R60" s="14">
        <v>204551</v>
      </c>
      <c r="S60" s="14">
        <v>136905</v>
      </c>
      <c r="T60" s="14">
        <v>140707</v>
      </c>
      <c r="U60" s="14">
        <v>168987</v>
      </c>
      <c r="V60" s="14">
        <v>171529</v>
      </c>
      <c r="W60" s="14">
        <v>135956</v>
      </c>
      <c r="X60" s="15">
        <v>128773</v>
      </c>
    </row>
    <row r="61" spans="1:24" ht="15">
      <c r="A61" s="4" t="s">
        <v>46</v>
      </c>
      <c r="B61" s="50">
        <v>4606</v>
      </c>
      <c r="C61" s="14">
        <v>8695</v>
      </c>
      <c r="D61" s="14">
        <v>2220</v>
      </c>
      <c r="E61" s="14">
        <v>29608</v>
      </c>
      <c r="F61" s="14">
        <v>2348</v>
      </c>
      <c r="G61" s="14">
        <v>13383</v>
      </c>
      <c r="H61" s="14">
        <v>13747</v>
      </c>
      <c r="I61" s="14">
        <v>5588</v>
      </c>
      <c r="J61" s="14">
        <v>5713</v>
      </c>
      <c r="K61" s="14">
        <v>31111</v>
      </c>
      <c r="L61" s="14">
        <v>71386</v>
      </c>
      <c r="M61" s="14">
        <v>155837</v>
      </c>
      <c r="N61" s="14">
        <v>125589</v>
      </c>
      <c r="O61" s="14">
        <v>123666</v>
      </c>
      <c r="P61" s="14">
        <v>408377</v>
      </c>
      <c r="Q61" s="14">
        <v>571717</v>
      </c>
      <c r="R61" s="14">
        <v>447762</v>
      </c>
      <c r="S61" s="14">
        <v>281883</v>
      </c>
      <c r="T61" s="14">
        <v>394978</v>
      </c>
      <c r="U61" s="14">
        <v>602737</v>
      </c>
      <c r="V61" s="14">
        <v>408047</v>
      </c>
      <c r="W61" s="14">
        <v>398897</v>
      </c>
      <c r="X61" s="15">
        <v>867888</v>
      </c>
    </row>
    <row r="62" spans="1:24" ht="15">
      <c r="A62" s="4" t="s">
        <v>61</v>
      </c>
      <c r="B62" s="50"/>
      <c r="C62" s="14"/>
      <c r="D62" s="14">
        <v>3738</v>
      </c>
      <c r="E62" s="14">
        <v>15366</v>
      </c>
      <c r="F62" s="14">
        <v>17147</v>
      </c>
      <c r="G62" s="14">
        <v>1601</v>
      </c>
      <c r="H62" s="14">
        <v>20058</v>
      </c>
      <c r="I62" s="14">
        <v>19880</v>
      </c>
      <c r="J62" s="14">
        <v>34510</v>
      </c>
      <c r="K62" s="14">
        <v>52516</v>
      </c>
      <c r="L62" s="14">
        <v>122851</v>
      </c>
      <c r="M62" s="14">
        <v>143003</v>
      </c>
      <c r="N62" s="14">
        <v>183259</v>
      </c>
      <c r="O62" s="14">
        <v>244351</v>
      </c>
      <c r="P62" s="14">
        <v>465178</v>
      </c>
      <c r="Q62" s="14">
        <v>308738</v>
      </c>
      <c r="R62" s="14">
        <v>90870</v>
      </c>
      <c r="S62" s="14">
        <v>77361</v>
      </c>
      <c r="T62" s="14">
        <v>77584</v>
      </c>
      <c r="U62" s="14">
        <v>88899</v>
      </c>
      <c r="V62" s="14">
        <v>119635</v>
      </c>
      <c r="W62" s="14">
        <v>94017</v>
      </c>
      <c r="X62" s="15">
        <v>101025</v>
      </c>
    </row>
    <row r="63" spans="1:24" ht="15">
      <c r="A63" s="4" t="s">
        <v>13</v>
      </c>
      <c r="B63" s="50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23</v>
      </c>
      <c r="J63" s="14">
        <v>0</v>
      </c>
      <c r="K63" s="14">
        <v>0</v>
      </c>
      <c r="L63" s="14">
        <v>372</v>
      </c>
      <c r="M63" s="14">
        <v>31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2</v>
      </c>
      <c r="V63" s="14">
        <v>2</v>
      </c>
      <c r="W63" s="14"/>
      <c r="X63" s="15"/>
    </row>
    <row r="64" spans="1:24" ht="15.75" thickBot="1">
      <c r="A64" s="4" t="s">
        <v>14</v>
      </c>
      <c r="B64" s="52">
        <v>133668</v>
      </c>
      <c r="C64" s="51">
        <v>507403</v>
      </c>
      <c r="D64" s="51">
        <v>106428</v>
      </c>
      <c r="E64" s="51">
        <v>199194</v>
      </c>
      <c r="F64" s="51">
        <v>209648</v>
      </c>
      <c r="G64" s="51">
        <v>288331</v>
      </c>
      <c r="H64" s="51">
        <v>347882</v>
      </c>
      <c r="I64" s="51">
        <v>332301</v>
      </c>
      <c r="J64" s="51">
        <v>313865</v>
      </c>
      <c r="K64" s="51">
        <v>813533</v>
      </c>
      <c r="L64" s="51">
        <v>1142028</v>
      </c>
      <c r="M64" s="51">
        <v>870867</v>
      </c>
      <c r="N64" s="51">
        <v>1192280</v>
      </c>
      <c r="O64" s="51">
        <v>1846960</v>
      </c>
      <c r="P64" s="51">
        <v>2296036</v>
      </c>
      <c r="Q64" s="51">
        <v>2271713</v>
      </c>
      <c r="R64" s="51">
        <v>1881603</v>
      </c>
      <c r="S64" s="51">
        <v>1512829</v>
      </c>
      <c r="T64" s="51">
        <v>1382154</v>
      </c>
      <c r="U64" s="51">
        <v>1459238</v>
      </c>
      <c r="V64" s="51">
        <f>(V65-SUM(V53:V63))</f>
        <v>1533102</v>
      </c>
      <c r="W64" s="51">
        <f>(W65-SUM(W53:W63))</f>
        <v>1536224</v>
      </c>
      <c r="X64" s="51">
        <f>(X65-SUM(X53:X63))</f>
        <v>2078586</v>
      </c>
    </row>
    <row r="65" spans="1:24" ht="15.75" thickBot="1">
      <c r="A65" s="2" t="s">
        <v>15</v>
      </c>
      <c r="B65" s="35">
        <v>625390</v>
      </c>
      <c r="C65" s="16">
        <v>1664208</v>
      </c>
      <c r="D65" s="16">
        <v>1867616</v>
      </c>
      <c r="E65" s="16">
        <v>1887376</v>
      </c>
      <c r="F65" s="16">
        <v>1830146</v>
      </c>
      <c r="G65" s="16">
        <v>2101893</v>
      </c>
      <c r="H65" s="16">
        <v>2665015</v>
      </c>
      <c r="I65" s="16">
        <v>2356028</v>
      </c>
      <c r="J65" s="16">
        <v>3098072</v>
      </c>
      <c r="K65" s="16">
        <v>4813474</v>
      </c>
      <c r="L65" s="16">
        <v>9010492</v>
      </c>
      <c r="M65" s="16">
        <v>7024167</v>
      </c>
      <c r="N65" s="16">
        <v>7486024</v>
      </c>
      <c r="O65" s="16">
        <v>10651081</v>
      </c>
      <c r="P65" s="16">
        <v>12547927</v>
      </c>
      <c r="Q65" s="16">
        <v>12523811</v>
      </c>
      <c r="R65" s="16">
        <v>11133450</v>
      </c>
      <c r="S65" s="16">
        <v>8990327</v>
      </c>
      <c r="T65" s="16">
        <v>9154616</v>
      </c>
      <c r="U65" s="16">
        <f>SUM(U53:U64)</f>
        <v>11424984</v>
      </c>
      <c r="V65" s="16">
        <v>10385149</v>
      </c>
      <c r="W65" s="16">
        <v>8798288</v>
      </c>
      <c r="X65" s="17">
        <v>11071866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Jaziel</dc:creator>
  <cp:keywords/>
  <dc:description/>
  <cp:lastModifiedBy>Jaziel</cp:lastModifiedBy>
  <dcterms:created xsi:type="dcterms:W3CDTF">2019-07-30T19:27:39Z</dcterms:created>
  <dcterms:modified xsi:type="dcterms:W3CDTF">2022-04-04T16:42:35Z</dcterms:modified>
  <cp:category/>
  <cp:version/>
  <cp:contentType/>
  <cp:contentStatus/>
</cp:coreProperties>
</file>